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E05658A-2A3E-4D83-91EE-1FD0F8638800}" xr6:coauthVersionLast="47" xr6:coauthVersionMax="47" xr10:uidLastSave="{00000000-0000-0000-0000-000000000000}"/>
  <bookViews>
    <workbookView xWindow="-108" yWindow="-108" windowWidth="23256" windowHeight="12456" tabRatio="442" firstSheet="3" activeTab="3" xr2:uid="{00000000-000D-0000-FFFF-FFFF00000000}"/>
  </bookViews>
  <sheets>
    <sheet name="Table 0" sheetId="6" state="hidden" r:id="rId1"/>
    <sheet name="BUY LONG - FUTURES (2)" sheetId="8" state="hidden" r:id="rId2"/>
    <sheet name="Table 0 (2)" sheetId="9" state="hidden" r:id="rId3"/>
    <sheet name="SPOT JOURNAL" sheetId="5" r:id="rId4"/>
    <sheet name="FUTURES JOURNAL" sheetId="7" r:id="rId5"/>
    <sheet name="Sheet1" sheetId="3" state="hidden" r:id="rId6"/>
  </sheets>
  <definedNames>
    <definedName name="ExternalData_1" localSheetId="0" hidden="1">'Table 0'!$A$1:$F$150</definedName>
    <definedName name="ExternalData_1" localSheetId="2" hidden="1">'Table 0 (2)'!$A$1:$F$150</definedName>
    <definedName name="Mode">Table8[Mode]</definedName>
    <definedName name="MONTH">Table5[MONTH]</definedName>
    <definedName name="PAIRS" localSheetId="1">Table2[[#Headers],[PAIR]]</definedName>
    <definedName name="PAIRS">Table2[[#Headers],[PAIR]]</definedName>
    <definedName name="_xlnm.Print_Area" localSheetId="1">'BUY LONG - FUTURES (2)'!$A$1:$AB$93</definedName>
    <definedName name="_xlnm.Print_Area" localSheetId="4">'FUTURES JOURNAL'!$A$1:$Z$36</definedName>
    <definedName name="Timeframe">Table9[TF]</definedName>
    <definedName name="YEAR">Table8[YEAR]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H11" i="5"/>
  <c r="L11" i="5" s="1"/>
  <c r="K11" i="5"/>
  <c r="O11" i="5"/>
  <c r="R11" i="5"/>
  <c r="U11" i="5"/>
  <c r="J11" i="7"/>
  <c r="L11" i="7"/>
  <c r="Q11" i="7"/>
  <c r="T11" i="7"/>
  <c r="T9" i="7"/>
  <c r="T10" i="7"/>
  <c r="Q9" i="7"/>
  <c r="Q10" i="7"/>
  <c r="L9" i="7"/>
  <c r="L10" i="7"/>
  <c r="J10" i="7"/>
  <c r="J9" i="7"/>
  <c r="W10" i="8"/>
  <c r="X10" i="8" s="1"/>
  <c r="J10" i="8"/>
  <c r="D10" i="5"/>
  <c r="H10" i="5"/>
  <c r="K10" i="5"/>
  <c r="O10" i="5"/>
  <c r="R10" i="5"/>
  <c r="U10" i="5"/>
  <c r="Q60" i="8"/>
  <c r="R60" i="8" s="1"/>
  <c r="U60" i="8" s="1"/>
  <c r="J60" i="8"/>
  <c r="Q59" i="8"/>
  <c r="R59" i="8" s="1"/>
  <c r="U59" i="8" s="1"/>
  <c r="J59" i="8"/>
  <c r="Q58" i="8"/>
  <c r="R58" i="8" s="1"/>
  <c r="U58" i="8" s="1"/>
  <c r="T58" i="8" s="1"/>
  <c r="J58" i="8"/>
  <c r="Q57" i="8"/>
  <c r="R57" i="8" s="1"/>
  <c r="U57" i="8" s="1"/>
  <c r="J57" i="8"/>
  <c r="Q56" i="8"/>
  <c r="R56" i="8" s="1"/>
  <c r="U56" i="8" s="1"/>
  <c r="W56" i="8" s="1"/>
  <c r="X56" i="8" s="1"/>
  <c r="J56" i="8"/>
  <c r="Q55" i="8"/>
  <c r="R55" i="8" s="1"/>
  <c r="U55" i="8" s="1"/>
  <c r="J55" i="8"/>
  <c r="Q54" i="8"/>
  <c r="R54" i="8" s="1"/>
  <c r="U54" i="8" s="1"/>
  <c r="J54" i="8"/>
  <c r="Q53" i="8"/>
  <c r="R53" i="8" s="1"/>
  <c r="U53" i="8" s="1"/>
  <c r="J53" i="8"/>
  <c r="Q52" i="8"/>
  <c r="R52" i="8" s="1"/>
  <c r="U52" i="8" s="1"/>
  <c r="J52" i="8"/>
  <c r="Q51" i="8"/>
  <c r="R51" i="8" s="1"/>
  <c r="U51" i="8" s="1"/>
  <c r="J51" i="8"/>
  <c r="Q50" i="8"/>
  <c r="R50" i="8" s="1"/>
  <c r="U50" i="8" s="1"/>
  <c r="T50" i="8" s="1"/>
  <c r="J50" i="8"/>
  <c r="Q49" i="8"/>
  <c r="R49" i="8" s="1"/>
  <c r="U49" i="8" s="1"/>
  <c r="J49" i="8"/>
  <c r="Q48" i="8"/>
  <c r="R48" i="8" s="1"/>
  <c r="U48" i="8" s="1"/>
  <c r="W48" i="8" s="1"/>
  <c r="X48" i="8" s="1"/>
  <c r="J48" i="8"/>
  <c r="Q47" i="8"/>
  <c r="R47" i="8" s="1"/>
  <c r="U47" i="8" s="1"/>
  <c r="J47" i="8"/>
  <c r="Q46" i="8"/>
  <c r="R46" i="8" s="1"/>
  <c r="U46" i="8" s="1"/>
  <c r="J46" i="8"/>
  <c r="Q45" i="8"/>
  <c r="R45" i="8" s="1"/>
  <c r="U45" i="8" s="1"/>
  <c r="J45" i="8"/>
  <c r="Q44" i="8"/>
  <c r="R44" i="8" s="1"/>
  <c r="U44" i="8" s="1"/>
  <c r="J44" i="8"/>
  <c r="Q43" i="8"/>
  <c r="R43" i="8" s="1"/>
  <c r="U43" i="8" s="1"/>
  <c r="J43" i="8"/>
  <c r="Q42" i="8"/>
  <c r="R42" i="8" s="1"/>
  <c r="U42" i="8" s="1"/>
  <c r="T42" i="8" s="1"/>
  <c r="J42" i="8"/>
  <c r="Q41" i="8"/>
  <c r="R41" i="8" s="1"/>
  <c r="U41" i="8" s="1"/>
  <c r="J41" i="8"/>
  <c r="Q40" i="8"/>
  <c r="R40" i="8" s="1"/>
  <c r="U40" i="8" s="1"/>
  <c r="W40" i="8" s="1"/>
  <c r="X40" i="8" s="1"/>
  <c r="J40" i="8"/>
  <c r="R39" i="8"/>
  <c r="U39" i="8" s="1"/>
  <c r="Q39" i="8"/>
  <c r="J39" i="8"/>
  <c r="Q38" i="8"/>
  <c r="R38" i="8" s="1"/>
  <c r="U38" i="8" s="1"/>
  <c r="J38" i="8"/>
  <c r="Q37" i="8"/>
  <c r="R37" i="8" s="1"/>
  <c r="U37" i="8" s="1"/>
  <c r="J37" i="8"/>
  <c r="Q36" i="8"/>
  <c r="R36" i="8" s="1"/>
  <c r="U36" i="8" s="1"/>
  <c r="J36" i="8"/>
  <c r="Q35" i="8"/>
  <c r="R35" i="8" s="1"/>
  <c r="U35" i="8" s="1"/>
  <c r="J35" i="8"/>
  <c r="Q34" i="8"/>
  <c r="R34" i="8" s="1"/>
  <c r="U34" i="8" s="1"/>
  <c r="T34" i="8" s="1"/>
  <c r="J34" i="8"/>
  <c r="Q33" i="8"/>
  <c r="R33" i="8" s="1"/>
  <c r="U33" i="8" s="1"/>
  <c r="J33" i="8"/>
  <c r="T32" i="8"/>
  <c r="Q32" i="8"/>
  <c r="R32" i="8" s="1"/>
  <c r="U32" i="8" s="1"/>
  <c r="W32" i="8" s="1"/>
  <c r="X32" i="8" s="1"/>
  <c r="J32" i="8"/>
  <c r="Q31" i="8"/>
  <c r="R31" i="8" s="1"/>
  <c r="U31" i="8" s="1"/>
  <c r="J31" i="8"/>
  <c r="Q30" i="8"/>
  <c r="R30" i="8" s="1"/>
  <c r="U30" i="8" s="1"/>
  <c r="J30" i="8"/>
  <c r="Q29" i="8"/>
  <c r="R29" i="8" s="1"/>
  <c r="U29" i="8" s="1"/>
  <c r="J29" i="8"/>
  <c r="N28" i="8"/>
  <c r="O28" i="8" s="1"/>
  <c r="Q28" i="8" s="1"/>
  <c r="R28" i="8" s="1"/>
  <c r="U28" i="8" s="1"/>
  <c r="J28" i="8"/>
  <c r="L28" i="8" s="1"/>
  <c r="N27" i="8"/>
  <c r="O27" i="8" s="1"/>
  <c r="Q27" i="8" s="1"/>
  <c r="J27" i="8"/>
  <c r="L27" i="8" s="1"/>
  <c r="Q26" i="8"/>
  <c r="R26" i="8" s="1"/>
  <c r="U26" i="8" s="1"/>
  <c r="W26" i="8" s="1"/>
  <c r="X26" i="8" s="1"/>
  <c r="J26" i="8"/>
  <c r="Q25" i="8"/>
  <c r="R25" i="8" s="1"/>
  <c r="U25" i="8" s="1"/>
  <c r="J25" i="8"/>
  <c r="Q24" i="8"/>
  <c r="R24" i="8" s="1"/>
  <c r="U24" i="8" s="1"/>
  <c r="J24" i="8"/>
  <c r="N23" i="8"/>
  <c r="O23" i="8" s="1"/>
  <c r="Q23" i="8" s="1"/>
  <c r="J23" i="8"/>
  <c r="L23" i="8" s="1"/>
  <c r="N22" i="8"/>
  <c r="O22" i="8" s="1"/>
  <c r="Q22" i="8" s="1"/>
  <c r="J22" i="8"/>
  <c r="L22" i="8" s="1"/>
  <c r="N21" i="8"/>
  <c r="O21" i="8" s="1"/>
  <c r="Q21" i="8" s="1"/>
  <c r="J21" i="8"/>
  <c r="L21" i="8" s="1"/>
  <c r="N20" i="8"/>
  <c r="O20" i="8" s="1"/>
  <c r="Q20" i="8" s="1"/>
  <c r="J20" i="8"/>
  <c r="L20" i="8" s="1"/>
  <c r="Q19" i="8"/>
  <c r="R19" i="8" s="1"/>
  <c r="U19" i="8" s="1"/>
  <c r="J19" i="8"/>
  <c r="Q18" i="8"/>
  <c r="R18" i="8" s="1"/>
  <c r="U18" i="8" s="1"/>
  <c r="J18" i="8"/>
  <c r="Q17" i="8"/>
  <c r="R17" i="8" s="1"/>
  <c r="U17" i="8" s="1"/>
  <c r="J17" i="8"/>
  <c r="Q16" i="8"/>
  <c r="R16" i="8" s="1"/>
  <c r="U16" i="8" s="1"/>
  <c r="T16" i="8" s="1"/>
  <c r="J16" i="8"/>
  <c r="Q15" i="8"/>
  <c r="R15" i="8" s="1"/>
  <c r="U15" i="8" s="1"/>
  <c r="J15" i="8"/>
  <c r="Q14" i="8"/>
  <c r="R14" i="8" s="1"/>
  <c r="U14" i="8" s="1"/>
  <c r="W14" i="8" s="1"/>
  <c r="X14" i="8" s="1"/>
  <c r="J14" i="8"/>
  <c r="Q13" i="8"/>
  <c r="R13" i="8" s="1"/>
  <c r="U13" i="8" s="1"/>
  <c r="J13" i="8"/>
  <c r="Q12" i="8"/>
  <c r="R12" i="8" s="1"/>
  <c r="U12" i="8" s="1"/>
  <c r="J12" i="8"/>
  <c r="N11" i="8"/>
  <c r="O11" i="8" s="1"/>
  <c r="Q11" i="8" s="1"/>
  <c r="J11" i="8"/>
  <c r="L11" i="8" s="1"/>
  <c r="T10" i="8"/>
  <c r="N10" i="8"/>
  <c r="O10" i="8" s="1"/>
  <c r="Q10" i="8" s="1"/>
  <c r="L10" i="8"/>
  <c r="R22" i="8" l="1"/>
  <c r="U22" i="8" s="1"/>
  <c r="T40" i="8"/>
  <c r="R27" i="8"/>
  <c r="U27" i="8" s="1"/>
  <c r="S11" i="5"/>
  <c r="T11" i="5" s="1"/>
  <c r="S11" i="7"/>
  <c r="R11" i="7" s="1"/>
  <c r="L10" i="5"/>
  <c r="S10" i="5"/>
  <c r="S9" i="7"/>
  <c r="U9" i="7" s="1"/>
  <c r="S10" i="7"/>
  <c r="U10" i="7" s="1"/>
  <c r="T56" i="8"/>
  <c r="R20" i="8"/>
  <c r="U20" i="8" s="1"/>
  <c r="T57" i="8"/>
  <c r="W57" i="8"/>
  <c r="X57" i="8" s="1"/>
  <c r="T15" i="8"/>
  <c r="W15" i="8"/>
  <c r="X15" i="8" s="1"/>
  <c r="W29" i="8"/>
  <c r="X29" i="8" s="1"/>
  <c r="T29" i="8"/>
  <c r="W43" i="8"/>
  <c r="X43" i="8" s="1"/>
  <c r="T43" i="8"/>
  <c r="T49" i="8"/>
  <c r="W49" i="8"/>
  <c r="X49" i="8" s="1"/>
  <c r="W55" i="8"/>
  <c r="X55" i="8" s="1"/>
  <c r="T55" i="8"/>
  <c r="W16" i="8"/>
  <c r="X16" i="8" s="1"/>
  <c r="W19" i="8"/>
  <c r="X19" i="8" s="1"/>
  <c r="T19" i="8"/>
  <c r="R21" i="8"/>
  <c r="U21" i="8" s="1"/>
  <c r="R23" i="8"/>
  <c r="U23" i="8" s="1"/>
  <c r="T26" i="8"/>
  <c r="W38" i="8"/>
  <c r="X38" i="8" s="1"/>
  <c r="T38" i="8"/>
  <c r="W52" i="8"/>
  <c r="X52" i="8" s="1"/>
  <c r="T52" i="8"/>
  <c r="W58" i="8"/>
  <c r="X58" i="8" s="1"/>
  <c r="R11" i="8"/>
  <c r="U11" i="8" s="1"/>
  <c r="T14" i="8"/>
  <c r="W30" i="8"/>
  <c r="X30" i="8" s="1"/>
  <c r="T30" i="8"/>
  <c r="W35" i="8"/>
  <c r="X35" i="8" s="1"/>
  <c r="T35" i="8"/>
  <c r="T41" i="8"/>
  <c r="W41" i="8"/>
  <c r="X41" i="8" s="1"/>
  <c r="W47" i="8"/>
  <c r="X47" i="8" s="1"/>
  <c r="T47" i="8"/>
  <c r="W24" i="8"/>
  <c r="X24" i="8" s="1"/>
  <c r="T24" i="8"/>
  <c r="W44" i="8"/>
  <c r="X44" i="8" s="1"/>
  <c r="T44" i="8"/>
  <c r="W50" i="8"/>
  <c r="X50" i="8" s="1"/>
  <c r="W53" i="8"/>
  <c r="X53" i="8" s="1"/>
  <c r="T53" i="8"/>
  <c r="R10" i="8"/>
  <c r="W17" i="8"/>
  <c r="X17" i="8" s="1"/>
  <c r="T17" i="8"/>
  <c r="W27" i="8"/>
  <c r="X27" i="8" s="1"/>
  <c r="T27" i="8"/>
  <c r="T33" i="8"/>
  <c r="W33" i="8"/>
  <c r="X33" i="8" s="1"/>
  <c r="W39" i="8"/>
  <c r="X39" i="8" s="1"/>
  <c r="T39" i="8"/>
  <c r="W59" i="8"/>
  <c r="X59" i="8" s="1"/>
  <c r="T59" i="8"/>
  <c r="W12" i="8"/>
  <c r="X12" i="8" s="1"/>
  <c r="T12" i="8"/>
  <c r="W20" i="8"/>
  <c r="X20" i="8" s="1"/>
  <c r="T20" i="8"/>
  <c r="W31" i="8"/>
  <c r="X31" i="8" s="1"/>
  <c r="T31" i="8"/>
  <c r="W36" i="8"/>
  <c r="X36" i="8" s="1"/>
  <c r="T36" i="8"/>
  <c r="W42" i="8"/>
  <c r="X42" i="8" s="1"/>
  <c r="W45" i="8"/>
  <c r="X45" i="8" s="1"/>
  <c r="T45" i="8"/>
  <c r="T48" i="8"/>
  <c r="W54" i="8"/>
  <c r="X54" i="8" s="1"/>
  <c r="T54" i="8"/>
  <c r="W22" i="8"/>
  <c r="X22" i="8" s="1"/>
  <c r="T22" i="8"/>
  <c r="W25" i="8"/>
  <c r="X25" i="8" s="1"/>
  <c r="T25" i="8"/>
  <c r="W28" i="8"/>
  <c r="X28" i="8" s="1"/>
  <c r="T28" i="8"/>
  <c r="W51" i="8"/>
  <c r="X51" i="8" s="1"/>
  <c r="T51" i="8"/>
  <c r="W13" i="8"/>
  <c r="X13" i="8" s="1"/>
  <c r="T13" i="8"/>
  <c r="W18" i="8"/>
  <c r="X18" i="8" s="1"/>
  <c r="T18" i="8"/>
  <c r="W34" i="8"/>
  <c r="X34" i="8" s="1"/>
  <c r="W37" i="8"/>
  <c r="X37" i="8" s="1"/>
  <c r="T37" i="8"/>
  <c r="W46" i="8"/>
  <c r="X46" i="8" s="1"/>
  <c r="T46" i="8"/>
  <c r="W60" i="8"/>
  <c r="X60" i="8" s="1"/>
  <c r="T60" i="8"/>
  <c r="U11" i="7" l="1"/>
  <c r="U3" i="7"/>
  <c r="U2" i="7"/>
  <c r="T10" i="5"/>
  <c r="V10" i="5" s="1"/>
  <c r="Q5" i="7"/>
  <c r="Q4" i="7" s="1"/>
  <c r="M6" i="7" s="1"/>
  <c r="Q3" i="7"/>
  <c r="R10" i="7"/>
  <c r="R9" i="7"/>
  <c r="W11" i="8"/>
  <c r="X11" i="8" s="1"/>
  <c r="T11" i="8"/>
  <c r="T21" i="8"/>
  <c r="W21" i="8"/>
  <c r="X21" i="8" s="1"/>
  <c r="W23" i="8"/>
  <c r="X23" i="8" s="1"/>
  <c r="T23" i="8"/>
  <c r="U4" i="7" l="1"/>
  <c r="R9" i="5"/>
  <c r="D9" i="5"/>
  <c r="F6" i="5"/>
  <c r="U9" i="5"/>
  <c r="O9" i="5" l="1"/>
  <c r="K9" i="5"/>
  <c r="H9" i="5"/>
  <c r="S9" i="5" l="1"/>
  <c r="L9" i="5"/>
  <c r="T9" i="5" l="1"/>
  <c r="V9" i="5" s="1"/>
  <c r="X3" i="5" l="1"/>
  <c r="X2" i="5"/>
  <c r="X5" i="8"/>
  <c r="X4" i="8" s="1"/>
  <c r="V6" i="8" s="1"/>
  <c r="AB3" i="8"/>
  <c r="X3" i="8"/>
  <c r="AB2" i="8"/>
  <c r="U3" i="5"/>
  <c r="U5" i="5"/>
  <c r="U4" i="5" s="1"/>
  <c r="S6" i="5" s="1"/>
  <c r="X4" i="5" l="1"/>
  <c r="AB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GUStudent</author>
  </authors>
  <commentList>
    <comment ref="C8" authorId="0" shapeId="0" xr:uid="{3E80B514-A0C3-4DEE-AC8F-7A1166790616}">
      <text>
        <r>
          <rPr>
            <b/>
            <sz val="10"/>
            <color rgb="FF000000"/>
            <rFont val="Tahoma"/>
            <family val="2"/>
          </rPr>
          <t xml:space="preserve">Trade entry and close position time
</t>
        </r>
      </text>
    </comment>
    <comment ref="E8" authorId="1" shapeId="0" xr:uid="{39DFF828-46E8-4D15-AC11-A4E6692FEDA2}">
      <text>
        <r>
          <rPr>
            <b/>
            <sz val="9"/>
            <color indexed="81"/>
            <rFont val="Tahoma"/>
            <family val="2"/>
          </rPr>
          <t>What coin did you trade in?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1" shapeId="0" xr:uid="{5361C4C0-013F-47ED-8329-9805EAD20E57}">
      <text>
        <r>
          <rPr>
            <b/>
            <sz val="9"/>
            <color rgb="FF000000"/>
            <rFont val="Tahoma"/>
            <family val="2"/>
          </rPr>
          <t>Coin limit/market USDT price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8" authorId="1" shapeId="0" xr:uid="{CC5C9C9A-2344-4EAF-B442-A60FCF311A9E}">
      <text>
        <r>
          <rPr>
            <b/>
            <sz val="9"/>
            <color indexed="81"/>
            <rFont val="Tahoma"/>
            <family val="2"/>
          </rPr>
          <t>Number of coins bought</t>
        </r>
      </text>
    </comment>
    <comment ref="I8" authorId="1" shapeId="0" xr:uid="{7F3D9AB3-CEA4-4081-BB9D-A37A03F7B80B}">
      <text>
        <r>
          <rPr>
            <b/>
            <sz val="9"/>
            <color indexed="81"/>
            <rFont val="Tahoma"/>
            <family val="2"/>
          </rPr>
          <t>Insert only the number of leverage</t>
        </r>
      </text>
    </comment>
    <comment ref="J8" authorId="1" shapeId="0" xr:uid="{2CCDAAAF-AA2E-4CFA-BBB1-ED387F072630}">
      <text>
        <r>
          <rPr>
            <b/>
            <sz val="9"/>
            <color indexed="81"/>
            <rFont val="Tahoma"/>
            <family val="2"/>
          </rPr>
          <t>This is the total amount of USDT bought including the leverage</t>
        </r>
      </text>
    </comment>
    <comment ref="M8" authorId="1" shapeId="0" xr:uid="{A3D038CD-ED4B-4B91-B1C5-99328938D99F}">
      <text>
        <r>
          <rPr>
            <b/>
            <sz val="9"/>
            <color indexed="81"/>
            <rFont val="Tahoma"/>
            <family val="2"/>
          </rPr>
          <t>Coin limit/market USDT price when closing the position</t>
        </r>
      </text>
    </comment>
    <comment ref="P8" authorId="1" shapeId="0" xr:uid="{E18A070F-2CAD-45E9-9EBD-8D45F043CD23}">
      <text>
        <r>
          <rPr>
            <b/>
            <sz val="9"/>
            <color indexed="81"/>
            <rFont val="Tahoma"/>
            <family val="2"/>
          </rPr>
          <t>Fill this in according to the trade history inputs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8" authorId="1" shapeId="0" xr:uid="{B04B7332-F356-4B48-A03A-3353BFAF96D2}">
      <text>
        <r>
          <rPr>
            <b/>
            <sz val="9"/>
            <color indexed="81"/>
            <rFont val="Tahoma"/>
            <family val="2"/>
          </rPr>
          <t xml:space="preserve">This column can be ignored. An automated calculator will plot the numbers.
</t>
        </r>
      </text>
    </comment>
    <comment ref="T8" authorId="1" shapeId="0" xr:uid="{C0B503E6-91E6-4A46-B823-80BE4368FB06}">
      <text>
        <r>
          <rPr>
            <b/>
            <sz val="9"/>
            <color indexed="81"/>
            <rFont val="Tahoma"/>
            <family val="2"/>
          </rPr>
          <t xml:space="preserve">How many percent did you earn in this trade?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8" authorId="1" shapeId="0" xr:uid="{FA7FE29D-0E4F-4CBA-AB88-DF7E3678986B}">
      <text>
        <r>
          <rPr>
            <b/>
            <sz val="9"/>
            <color indexed="81"/>
            <rFont val="Tahoma"/>
            <family val="2"/>
          </rPr>
          <t>This column can be ignored. An automated calculator will plot the numbers.</t>
        </r>
      </text>
    </comment>
    <comment ref="W8" authorId="1" shapeId="0" xr:uid="{B84CB70E-D469-4D95-B9C3-032D5075E8ED}">
      <text>
        <r>
          <rPr>
            <b/>
            <sz val="9"/>
            <color indexed="81"/>
            <rFont val="Tahoma"/>
            <family val="2"/>
          </rPr>
          <t>This column can be ignored. An automated calculator will plot the numbers.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8" authorId="1" shapeId="0" xr:uid="{3B2A0C0F-4070-4FC7-8FAB-A6290D600DC5}">
      <text>
        <r>
          <rPr>
            <b/>
            <sz val="9"/>
            <color indexed="81"/>
            <rFont val="Tahoma"/>
            <family val="2"/>
          </rPr>
          <t xml:space="preserve">Fill in according to the right column. Type Win in Win Column or Loss in Loss Column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8" authorId="1" shapeId="0" xr:uid="{10BB8078-47C4-4E63-8274-3EE4B8872A77}">
      <text>
        <r>
          <rPr>
            <b/>
            <sz val="9"/>
            <color indexed="81"/>
            <rFont val="Tahoma"/>
            <family val="2"/>
          </rPr>
          <t>Be as specific as possible to help in learnings and reflections for future trade</t>
        </r>
      </text>
    </comment>
    <comment ref="C9" authorId="1" shapeId="0" xr:uid="{C8FED12C-3D12-414E-A206-34808E7D3518}">
      <text>
        <r>
          <rPr>
            <b/>
            <sz val="9"/>
            <color indexed="81"/>
            <rFont val="Tahoma"/>
            <family val="2"/>
          </rPr>
          <t>What time did you enter the trade?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1" shapeId="0" xr:uid="{5C423EA1-DA8E-449A-B3DC-19D596368F21}">
      <text>
        <r>
          <rPr>
            <b/>
            <sz val="9"/>
            <color indexed="81"/>
            <rFont val="Tahoma"/>
            <family val="2"/>
          </rPr>
          <t xml:space="preserve">What time did you close position?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GUStudent</author>
  </authors>
  <commentList>
    <comment ref="Y8" authorId="0" shapeId="0" xr:uid="{70CAA1B2-3457-460D-8BFF-2A52A5759625}">
      <text>
        <r>
          <rPr>
            <b/>
            <sz val="9"/>
            <color indexed="81"/>
            <rFont val="Tahoma"/>
            <family val="2"/>
          </rPr>
          <t>Be as specific as possible to help in learnings and reflections for future trade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966D26-26EB-429F-B61E-F33B4CE404A5}" keepAlive="1" name="Query - Table 0" description="Connection to the 'Table 0' query in the workbook." type="5" refreshedVersion="7" background="1" saveData="1">
    <dbPr connection="Provider=Microsoft.Mashup.OleDb.1;Data Source=$Workbook$;Location=&quot;Table 0&quot;;Extended Properties=&quot;&quot;" command="SELECT * FROM [Table 0]"/>
  </connection>
  <connection id="2" xr16:uid="{8B097582-F75A-450E-9F5C-B9E4C380A6B6}" keepAlive="1" name="Query - Table 0 (2)" description="Connection to the 'Table 0 (2)' query in the workbook." type="5" refreshedVersion="7" background="1" saveData="1">
    <dbPr connection="Provider=Microsoft.Mashup.OleDb.1;Data Source=$Workbook$;Location=&quot;Table 0 (2)&quot;;Extended Properties=&quot;&quot;" command="SELECT * FROM [Table 0 (2)]"/>
  </connection>
</connections>
</file>

<file path=xl/sharedStrings.xml><?xml version="1.0" encoding="utf-8"?>
<sst xmlns="http://schemas.openxmlformats.org/spreadsheetml/2006/main" count="1412" uniqueCount="602">
  <si>
    <t>Buying Date</t>
  </si>
  <si>
    <t>Crypto Name</t>
  </si>
  <si>
    <t>USDT Gross</t>
  </si>
  <si>
    <t>Trade Play Use</t>
  </si>
  <si>
    <t>Lessons Learned</t>
  </si>
  <si>
    <t>XRP/USDT</t>
  </si>
  <si>
    <t>Exchange Rate</t>
  </si>
  <si>
    <t>in PESOS Earnings</t>
  </si>
  <si>
    <t>HALMACCI , FEAST Method</t>
  </si>
  <si>
    <t>BTC</t>
  </si>
  <si>
    <t>USDT</t>
  </si>
  <si>
    <t>BNB</t>
  </si>
  <si>
    <t>ETH</t>
  </si>
  <si>
    <t>BUSD</t>
  </si>
  <si>
    <t>WHAT IS YOUR WILDLY IMPORTANT GOAL:</t>
  </si>
  <si>
    <t>GOAL FOR THIS MONTH:</t>
  </si>
  <si>
    <t>NAME:</t>
  </si>
  <si>
    <t>MONTH</t>
  </si>
  <si>
    <t>AKA:</t>
  </si>
  <si>
    <t>PAIR</t>
  </si>
  <si>
    <t>JANUARY</t>
  </si>
  <si>
    <t>MARCH</t>
  </si>
  <si>
    <t>FEBUARY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</si>
  <si>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</si>
  <si>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</si>
  <si>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</si>
  <si>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</si>
  <si>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</si>
  <si>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</si>
  <si>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</si>
  <si>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</si>
  <si>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</si>
  <si>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TF</t>
  </si>
  <si>
    <t>1 W</t>
  </si>
  <si>
    <t>1 M</t>
  </si>
  <si>
    <t>1 D</t>
  </si>
  <si>
    <t>1 min</t>
  </si>
  <si>
    <t>3 mins</t>
  </si>
  <si>
    <t>5 mins</t>
  </si>
  <si>
    <t>15 mins</t>
  </si>
  <si>
    <t>30 mins</t>
  </si>
  <si>
    <t>1 hr</t>
  </si>
  <si>
    <t>Mode</t>
  </si>
  <si>
    <t>Scalper</t>
  </si>
  <si>
    <t>Swing</t>
  </si>
  <si>
    <t>Day</t>
  </si>
  <si>
    <t>Position</t>
  </si>
  <si>
    <t>HODL</t>
  </si>
  <si>
    <t>4 hrs</t>
  </si>
  <si>
    <t>6 hrs</t>
  </si>
  <si>
    <t>12 hrs</t>
  </si>
  <si>
    <t>INITIAL CAPITAL</t>
  </si>
  <si>
    <t>PERCENT GAIN/LOSS</t>
  </si>
  <si>
    <t>REMARK</t>
  </si>
  <si>
    <t>KEEP THE MOMENTUM!</t>
  </si>
  <si>
    <t>WOW! AMAZING!</t>
  </si>
  <si>
    <t>IT'S OKEY, GAIN IS GAIN</t>
  </si>
  <si>
    <t xml:space="preserve"> STOP CONTACT ME ASAP!</t>
  </si>
  <si>
    <t>MANAGE YOUR LOSSES!</t>
  </si>
  <si>
    <t>FOLLOW THE SYSTEM.</t>
  </si>
  <si>
    <t>YOU CAN DO BETTER</t>
  </si>
  <si>
    <t>PUSH! UNTI NA LANG!</t>
  </si>
  <si>
    <t>YOU CAN DO IT! FOCUS!</t>
  </si>
  <si>
    <t>YOU'RE DOING GREAT! GO!</t>
  </si>
  <si>
    <t>FANTASTIC!</t>
  </si>
  <si>
    <t>TSK! WATCH MY VIDEO.</t>
  </si>
  <si>
    <t>CURRENT CAPITAL</t>
  </si>
  <si>
    <t>YEAR</t>
  </si>
  <si>
    <t>Gross  USDT</t>
  </si>
  <si>
    <t>UNITS</t>
  </si>
  <si>
    <t>Selling Date</t>
  </si>
  <si>
    <t>BnB Charge3</t>
  </si>
  <si>
    <t>BnB Equivalent4</t>
  </si>
  <si>
    <t>BnB Charge in USDT5</t>
  </si>
  <si>
    <t>Order #</t>
  </si>
  <si>
    <t>AXS/USDT</t>
  </si>
  <si>
    <t>DATE  AND TIME RANGE</t>
  </si>
  <si>
    <t>UNITS2</t>
  </si>
  <si>
    <t>Price when bought</t>
  </si>
  <si>
    <t>Price when sold</t>
  </si>
  <si>
    <t>TOTAL AMOUNT BOUGHT</t>
  </si>
  <si>
    <t>TOTAL AMOUNT SOLD</t>
  </si>
  <si>
    <t>TOTAL PROFIT</t>
  </si>
  <si>
    <t>Currency Name</t>
  </si>
  <si>
    <t>Code</t>
  </si>
  <si>
    <t>1 usd</t>
  </si>
  <si>
    <t>in usd</t>
  </si>
  <si>
    <t>Converter</t>
  </si>
  <si>
    <t>Chart</t>
  </si>
  <si>
    <t>Euro</t>
  </si>
  <si>
    <t>EUR</t>
  </si>
  <si>
    <t>USD/EUR</t>
  </si>
  <si>
    <t/>
  </si>
  <si>
    <t>U.K. Pound Sterling</t>
  </si>
  <si>
    <t>GBP</t>
  </si>
  <si>
    <t>USD/GBP</t>
  </si>
  <si>
    <t>Australian Dollar</t>
  </si>
  <si>
    <t>AUD</t>
  </si>
  <si>
    <t>USD/AUD</t>
  </si>
  <si>
    <t>Canadian Dollar</t>
  </si>
  <si>
    <t>CAD</t>
  </si>
  <si>
    <t>USD/CAD</t>
  </si>
  <si>
    <t>Japanese Yen</t>
  </si>
  <si>
    <t>JPY</t>
  </si>
  <si>
    <t>USD/JPY</t>
  </si>
  <si>
    <t>Swiss Franc</t>
  </si>
  <si>
    <t>CHF</t>
  </si>
  <si>
    <t>USD/CHF</t>
  </si>
  <si>
    <t>Comoro franc</t>
  </si>
  <si>
    <t>KMF</t>
  </si>
  <si>
    <t>USD/KMF</t>
  </si>
  <si>
    <t>Afghan afghani</t>
  </si>
  <si>
    <t>AFN</t>
  </si>
  <si>
    <t>USD/AFN</t>
  </si>
  <si>
    <t>Albanian lek</t>
  </si>
  <si>
    <t>ALL</t>
  </si>
  <si>
    <t>USD/ALL</t>
  </si>
  <si>
    <t>Algerian Dinar</t>
  </si>
  <si>
    <t>DZD</t>
  </si>
  <si>
    <t>USD/DZD</t>
  </si>
  <si>
    <t>Angolan kwanza</t>
  </si>
  <si>
    <t>AOA</t>
  </si>
  <si>
    <t>USD/AOA</t>
  </si>
  <si>
    <t>Argentine Peso</t>
  </si>
  <si>
    <t>ARS</t>
  </si>
  <si>
    <t>USD/ARS</t>
  </si>
  <si>
    <t>Armenia Dram</t>
  </si>
  <si>
    <t>AMD</t>
  </si>
  <si>
    <t>USD/AMD</t>
  </si>
  <si>
    <t>Aruban florin</t>
  </si>
  <si>
    <t>AWG</t>
  </si>
  <si>
    <t>USD/AWG</t>
  </si>
  <si>
    <t>Azerbaijan Manat</t>
  </si>
  <si>
    <t>AZN</t>
  </si>
  <si>
    <t>USD/AZN</t>
  </si>
  <si>
    <t>Bahamian Dollar</t>
  </si>
  <si>
    <t>BSD</t>
  </si>
  <si>
    <t>USD/BSD</t>
  </si>
  <si>
    <t>Bahrain Dinar</t>
  </si>
  <si>
    <t>BHD</t>
  </si>
  <si>
    <t>USD/BHD</t>
  </si>
  <si>
    <t>Bangladeshi taka</t>
  </si>
  <si>
    <t>BDT</t>
  </si>
  <si>
    <t>USD/BDT</t>
  </si>
  <si>
    <t>Barbadian Dollar</t>
  </si>
  <si>
    <t>BBD</t>
  </si>
  <si>
    <t>USD/BBD</t>
  </si>
  <si>
    <t>Belarussian Ruble</t>
  </si>
  <si>
    <t>BYN</t>
  </si>
  <si>
    <t>USD/BYN</t>
  </si>
  <si>
    <t>Belize dollar</t>
  </si>
  <si>
    <t>BZD</t>
  </si>
  <si>
    <t>USD/BZD</t>
  </si>
  <si>
    <t>Bolivian Boliviano</t>
  </si>
  <si>
    <t>BOB</t>
  </si>
  <si>
    <t>USD/BOB</t>
  </si>
  <si>
    <t>Bosnia and Herzegovina convertible mark</t>
  </si>
  <si>
    <t>BAM</t>
  </si>
  <si>
    <t>USD/BAM</t>
  </si>
  <si>
    <t>Botswana Pula</t>
  </si>
  <si>
    <t>BWP</t>
  </si>
  <si>
    <t>USD/BWP</t>
  </si>
  <si>
    <t>Brazilian Real</t>
  </si>
  <si>
    <t>BRL</t>
  </si>
  <si>
    <t>USD/BRL</t>
  </si>
  <si>
    <t>Brunei Dollar</t>
  </si>
  <si>
    <t>BND</t>
  </si>
  <si>
    <t>USD/BND</t>
  </si>
  <si>
    <t>Bulgarian Lev</t>
  </si>
  <si>
    <t>BGN</t>
  </si>
  <si>
    <t>USD/BGN</t>
  </si>
  <si>
    <t>Burundian franc</t>
  </si>
  <si>
    <t>BIF</t>
  </si>
  <si>
    <t>USD/BIF</t>
  </si>
  <si>
    <t>Cambodian riel</t>
  </si>
  <si>
    <t>KHR</t>
  </si>
  <si>
    <t>USD/KHR</t>
  </si>
  <si>
    <t>Cape Verde escudo</t>
  </si>
  <si>
    <t>CVE</t>
  </si>
  <si>
    <t>USD/CVE</t>
  </si>
  <si>
    <t>Central African CFA Franc</t>
  </si>
  <si>
    <t>XAF</t>
  </si>
  <si>
    <t>USD/XAF</t>
  </si>
  <si>
    <t>CFP Franc</t>
  </si>
  <si>
    <t>XPF</t>
  </si>
  <si>
    <t>USD/XPF</t>
  </si>
  <si>
    <t>Chilean Peso</t>
  </si>
  <si>
    <t>CLP</t>
  </si>
  <si>
    <t>USD/CLP</t>
  </si>
  <si>
    <t>Chinese Yuan</t>
  </si>
  <si>
    <t>CNY</t>
  </si>
  <si>
    <t>USD/CNY</t>
  </si>
  <si>
    <t>Colombian Peso</t>
  </si>
  <si>
    <t>COP</t>
  </si>
  <si>
    <t>USD/COP</t>
  </si>
  <si>
    <t>Congolese franc</t>
  </si>
  <si>
    <t>CDF</t>
  </si>
  <si>
    <t>USD/CDF</t>
  </si>
  <si>
    <t>Costa Rican Colón</t>
  </si>
  <si>
    <t>CRC</t>
  </si>
  <si>
    <t>USD/CRC</t>
  </si>
  <si>
    <t>Croatian Kuna</t>
  </si>
  <si>
    <t>HRK</t>
  </si>
  <si>
    <t>USD/HRK</t>
  </si>
  <si>
    <t>Cuban peso</t>
  </si>
  <si>
    <t>CUP</t>
  </si>
  <si>
    <t>USD/CUP</t>
  </si>
  <si>
    <t>Czech Koruna</t>
  </si>
  <si>
    <t>CZK</t>
  </si>
  <si>
    <t>USD/CZK</t>
  </si>
  <si>
    <t>Danish Krone</t>
  </si>
  <si>
    <t>DKK</t>
  </si>
  <si>
    <t>USD/DKK</t>
  </si>
  <si>
    <t>Djiboutian franc</t>
  </si>
  <si>
    <t>DJF</t>
  </si>
  <si>
    <t>USD/DJF</t>
  </si>
  <si>
    <t>Dominican Peso</t>
  </si>
  <si>
    <t>DOP</t>
  </si>
  <si>
    <t>USD/DOP</t>
  </si>
  <si>
    <t>East Caribbean Dollar</t>
  </si>
  <si>
    <t>XCD</t>
  </si>
  <si>
    <t>USD/XCD</t>
  </si>
  <si>
    <t>Egyptian Pound</t>
  </si>
  <si>
    <t>EGP</t>
  </si>
  <si>
    <t>USD/EGP</t>
  </si>
  <si>
    <t>Eritrean nakfa</t>
  </si>
  <si>
    <t>ERN</t>
  </si>
  <si>
    <t>USD/ERN</t>
  </si>
  <si>
    <t>Ethiopian birr</t>
  </si>
  <si>
    <t>ETB</t>
  </si>
  <si>
    <t>USD/ETB</t>
  </si>
  <si>
    <t>Fiji Dollar</t>
  </si>
  <si>
    <t>FJD</t>
  </si>
  <si>
    <t>USD/FJD</t>
  </si>
  <si>
    <t>Gambian dalasi</t>
  </si>
  <si>
    <t>GMD</t>
  </si>
  <si>
    <t>USD/GMD</t>
  </si>
  <si>
    <t>Georgian lari</t>
  </si>
  <si>
    <t>GEL</t>
  </si>
  <si>
    <t>USD/GEL</t>
  </si>
  <si>
    <t>Ghanaian Cedi</t>
  </si>
  <si>
    <t>GHS</t>
  </si>
  <si>
    <t>USD/GHS</t>
  </si>
  <si>
    <t>Gibraltar pound</t>
  </si>
  <si>
    <t>GIP</t>
  </si>
  <si>
    <t>USD/GIP</t>
  </si>
  <si>
    <t>Guatemalan Quetzal</t>
  </si>
  <si>
    <t>GTQ</t>
  </si>
  <si>
    <t>USD/GTQ</t>
  </si>
  <si>
    <t>Guinean franc</t>
  </si>
  <si>
    <t>GNF</t>
  </si>
  <si>
    <t>USD/GNF</t>
  </si>
  <si>
    <t>Guyanese dollar</t>
  </si>
  <si>
    <t>GYD</t>
  </si>
  <si>
    <t>USD/GYD</t>
  </si>
  <si>
    <t>Haitian gourde</t>
  </si>
  <si>
    <t>HTG</t>
  </si>
  <si>
    <t>USD/HTG</t>
  </si>
  <si>
    <t>Honduran Lempira</t>
  </si>
  <si>
    <t>HNL</t>
  </si>
  <si>
    <t>USD/HNL</t>
  </si>
  <si>
    <t>Hong Kong Dollar</t>
  </si>
  <si>
    <t>HKD</t>
  </si>
  <si>
    <t>USD/HKD</t>
  </si>
  <si>
    <t>Hungarian Forint</t>
  </si>
  <si>
    <t>HUF</t>
  </si>
  <si>
    <t>USD/HUF</t>
  </si>
  <si>
    <t>Icelandic Krona</t>
  </si>
  <si>
    <t>ISK</t>
  </si>
  <si>
    <t>USD/ISK</t>
  </si>
  <si>
    <t>Indian Rupee</t>
  </si>
  <si>
    <t>INR</t>
  </si>
  <si>
    <t>USD/INR</t>
  </si>
  <si>
    <t>Indonesian Rupiah</t>
  </si>
  <si>
    <t>IDR</t>
  </si>
  <si>
    <t>USD/IDR</t>
  </si>
  <si>
    <t>Iranian rial</t>
  </si>
  <si>
    <t>IRR</t>
  </si>
  <si>
    <t>USD/IRR</t>
  </si>
  <si>
    <t>Iraqi dinar</t>
  </si>
  <si>
    <t>IQD</t>
  </si>
  <si>
    <t>USD/IQD</t>
  </si>
  <si>
    <t>Israeli New Sheqel</t>
  </si>
  <si>
    <t>ILS</t>
  </si>
  <si>
    <t>USD/ILS</t>
  </si>
  <si>
    <t>Jamaican Dollar</t>
  </si>
  <si>
    <t>JMD</t>
  </si>
  <si>
    <t>USD/JMD</t>
  </si>
  <si>
    <t>Jordanian Dinar</t>
  </si>
  <si>
    <t>JOD</t>
  </si>
  <si>
    <t>USD/JOD</t>
  </si>
  <si>
    <t>Kazakhstani Tenge</t>
  </si>
  <si>
    <t>KZT</t>
  </si>
  <si>
    <t>USD/KZT</t>
  </si>
  <si>
    <t>Kenyan shilling</t>
  </si>
  <si>
    <t>KES</t>
  </si>
  <si>
    <t>USD/KES</t>
  </si>
  <si>
    <t>Kuwaiti Dinar</t>
  </si>
  <si>
    <t>KWD</t>
  </si>
  <si>
    <t>USD/KWD</t>
  </si>
  <si>
    <t>Kyrgyzstan Som</t>
  </si>
  <si>
    <t>KGS</t>
  </si>
  <si>
    <t>USD/KGS</t>
  </si>
  <si>
    <t>Lao kip</t>
  </si>
  <si>
    <t>LAK</t>
  </si>
  <si>
    <t>USD/LAK</t>
  </si>
  <si>
    <t>Lebanese Pound</t>
  </si>
  <si>
    <t>LBP</t>
  </si>
  <si>
    <t>USD/LBP</t>
  </si>
  <si>
    <t>Lesotho loti</t>
  </si>
  <si>
    <t>LSL</t>
  </si>
  <si>
    <t>USD/LSL</t>
  </si>
  <si>
    <t>Liberian dollar</t>
  </si>
  <si>
    <t>LRD</t>
  </si>
  <si>
    <t>USD/LRD</t>
  </si>
  <si>
    <t>Libyan Dinar</t>
  </si>
  <si>
    <t>LYD</t>
  </si>
  <si>
    <t>USD/LYD</t>
  </si>
  <si>
    <t>Macanese pataca</t>
  </si>
  <si>
    <t>MOP</t>
  </si>
  <si>
    <t>USD/MOP</t>
  </si>
  <si>
    <t>Macedonian denar</t>
  </si>
  <si>
    <t>MKD</t>
  </si>
  <si>
    <t>USD/MKD</t>
  </si>
  <si>
    <t>Malagasy ariary</t>
  </si>
  <si>
    <t>MGA</t>
  </si>
  <si>
    <t>USD/MGA</t>
  </si>
  <si>
    <t>Malawian kwacha</t>
  </si>
  <si>
    <t>MWK</t>
  </si>
  <si>
    <t>USD/MWK</t>
  </si>
  <si>
    <t>Malaysian Ringgit</t>
  </si>
  <si>
    <t>MYR</t>
  </si>
  <si>
    <t>USD/MYR</t>
  </si>
  <si>
    <t>Maldivian rufiyaa</t>
  </si>
  <si>
    <t>MVR</t>
  </si>
  <si>
    <t>USD/MVR</t>
  </si>
  <si>
    <t>Mauritanian Ouguiya</t>
  </si>
  <si>
    <t>MRO</t>
  </si>
  <si>
    <t>USD/MRO</t>
  </si>
  <si>
    <t>Mauritanian ouguiya</t>
  </si>
  <si>
    <t>MRU</t>
  </si>
  <si>
    <t>USD/MRU</t>
  </si>
  <si>
    <t>Mauritian Rupee</t>
  </si>
  <si>
    <t>MUR</t>
  </si>
  <si>
    <t>USD/MUR</t>
  </si>
  <si>
    <t>Mexican Peso</t>
  </si>
  <si>
    <t>MXN</t>
  </si>
  <si>
    <t>USD/MXN</t>
  </si>
  <si>
    <t>Moldova Lei</t>
  </si>
  <si>
    <t>MDL</t>
  </si>
  <si>
    <t>USD/MDL</t>
  </si>
  <si>
    <t>Mongolian togrog</t>
  </si>
  <si>
    <t>MNT</t>
  </si>
  <si>
    <t>USD/MNT</t>
  </si>
  <si>
    <t>Moroccan Dirham</t>
  </si>
  <si>
    <t>MAD</t>
  </si>
  <si>
    <t>USD/MAD</t>
  </si>
  <si>
    <t>Mozambican metical</t>
  </si>
  <si>
    <t>MZN</t>
  </si>
  <si>
    <t>USD/MZN</t>
  </si>
  <si>
    <t>Myanma Kyat</t>
  </si>
  <si>
    <t>MMK</t>
  </si>
  <si>
    <t>USD/MMK</t>
  </si>
  <si>
    <t>Namibian dollar</t>
  </si>
  <si>
    <t>NAD</t>
  </si>
  <si>
    <t>USD/NAD</t>
  </si>
  <si>
    <t>Nepalese Rupee</t>
  </si>
  <si>
    <t>NPR</t>
  </si>
  <si>
    <t>USD/NPR</t>
  </si>
  <si>
    <t>Neth. Antillean Guilder</t>
  </si>
  <si>
    <t>ANG</t>
  </si>
  <si>
    <t>USD/ANG</t>
  </si>
  <si>
    <t>New Taiwan Dollar</t>
  </si>
  <si>
    <t>TWD</t>
  </si>
  <si>
    <t>USD/TWD</t>
  </si>
  <si>
    <t>New Turkmenistan Manat</t>
  </si>
  <si>
    <t>TMT</t>
  </si>
  <si>
    <t>USD/TMT</t>
  </si>
  <si>
    <t>New Zealand Dollar</t>
  </si>
  <si>
    <t>NZD</t>
  </si>
  <si>
    <t>USD/NZD</t>
  </si>
  <si>
    <t>Nicaraguan Córdoba</t>
  </si>
  <si>
    <t>NIO</t>
  </si>
  <si>
    <t>USD/NIO</t>
  </si>
  <si>
    <t>Nigerian Naira</t>
  </si>
  <si>
    <t>NGN</t>
  </si>
  <si>
    <t>USD/NGN</t>
  </si>
  <si>
    <t>Norwegian Krone</t>
  </si>
  <si>
    <t>NOK</t>
  </si>
  <si>
    <t>USD/NOK</t>
  </si>
  <si>
    <t>Omani Rial</t>
  </si>
  <si>
    <t>OMR</t>
  </si>
  <si>
    <t>USD/OMR</t>
  </si>
  <si>
    <t>Pakistani Rupee</t>
  </si>
  <si>
    <t>PKR</t>
  </si>
  <si>
    <t>USD/PKR</t>
  </si>
  <si>
    <t>Panamanian Balboa</t>
  </si>
  <si>
    <t>PAB</t>
  </si>
  <si>
    <t>USD/PAB</t>
  </si>
  <si>
    <t>Papua New Guinean kina</t>
  </si>
  <si>
    <t>PGK</t>
  </si>
  <si>
    <t>USD/PGK</t>
  </si>
  <si>
    <t>Paraguayan Guaraní</t>
  </si>
  <si>
    <t>PYG</t>
  </si>
  <si>
    <t>USD/PYG</t>
  </si>
  <si>
    <t>Peruvian Nuevo Sol</t>
  </si>
  <si>
    <t>PEN</t>
  </si>
  <si>
    <t>USD/PEN</t>
  </si>
  <si>
    <t>Philippine Peso</t>
  </si>
  <si>
    <t>PHP</t>
  </si>
  <si>
    <t>USD/PHP</t>
  </si>
  <si>
    <t>Polish Zloty</t>
  </si>
  <si>
    <t>PLN</t>
  </si>
  <si>
    <t>USD/PLN</t>
  </si>
  <si>
    <t>Qatari Rial</t>
  </si>
  <si>
    <t>QAR</t>
  </si>
  <si>
    <t>USD/QAR</t>
  </si>
  <si>
    <t>Romanian New Leu</t>
  </si>
  <si>
    <t>RON</t>
  </si>
  <si>
    <t>USD/RON</t>
  </si>
  <si>
    <t>Russian Rouble</t>
  </si>
  <si>
    <t>RUB</t>
  </si>
  <si>
    <t>USD/RUB</t>
  </si>
  <si>
    <t>Rwandan franc</t>
  </si>
  <si>
    <t>RWF</t>
  </si>
  <si>
    <t>USD/RWF</t>
  </si>
  <si>
    <t>Salvadoran colon</t>
  </si>
  <si>
    <t>SVC</t>
  </si>
  <si>
    <t>USD/SVC</t>
  </si>
  <si>
    <t>Samoan tala</t>
  </si>
  <si>
    <t>WST</t>
  </si>
  <si>
    <t>USD/WST</t>
  </si>
  <si>
    <t>São Tomé and Príncipe Dobra</t>
  </si>
  <si>
    <t>STN</t>
  </si>
  <si>
    <t>USD/STN</t>
  </si>
  <si>
    <t>Saudi Riyal</t>
  </si>
  <si>
    <t>SAR</t>
  </si>
  <si>
    <t>USD/SAR</t>
  </si>
  <si>
    <t>Serbian Dinar</t>
  </si>
  <si>
    <t>RSD</t>
  </si>
  <si>
    <t>USD/RSD</t>
  </si>
  <si>
    <t>Seychelles rupee</t>
  </si>
  <si>
    <t>SCR</t>
  </si>
  <si>
    <t>USD/SCR</t>
  </si>
  <si>
    <t>Sierra Leonean leone</t>
  </si>
  <si>
    <t>SLL</t>
  </si>
  <si>
    <t>USD/SLL</t>
  </si>
  <si>
    <t>Singapore Dollar</t>
  </si>
  <si>
    <t>SGD</t>
  </si>
  <si>
    <t>USD/SGD</t>
  </si>
  <si>
    <t>Solomon Islands dollar</t>
  </si>
  <si>
    <t>SBD</t>
  </si>
  <si>
    <t>USD/SBD</t>
  </si>
  <si>
    <t>Somali shilling</t>
  </si>
  <si>
    <t>SOS</t>
  </si>
  <si>
    <t>USD/SOS</t>
  </si>
  <si>
    <t>South African Rand</t>
  </si>
  <si>
    <t>ZAR</t>
  </si>
  <si>
    <t>USD/ZAR</t>
  </si>
  <si>
    <t>South Korean Won</t>
  </si>
  <si>
    <t>KRW</t>
  </si>
  <si>
    <t>USD/KRW</t>
  </si>
  <si>
    <t>South Sudanese pound</t>
  </si>
  <si>
    <t>SSP</t>
  </si>
  <si>
    <t>USD/SSP</t>
  </si>
  <si>
    <t>Sri Lanka Rupee</t>
  </si>
  <si>
    <t>LKR</t>
  </si>
  <si>
    <t>USD/LKR</t>
  </si>
  <si>
    <t>Sudanese pound</t>
  </si>
  <si>
    <t>SDG</t>
  </si>
  <si>
    <t>USD/SDG</t>
  </si>
  <si>
    <t>Surinamese dollar</t>
  </si>
  <si>
    <t>SRD</t>
  </si>
  <si>
    <t>USD/SRD</t>
  </si>
  <si>
    <t>Swazi lilangeni</t>
  </si>
  <si>
    <t>SZL</t>
  </si>
  <si>
    <t>USD/SZL</t>
  </si>
  <si>
    <t>Swedish Krona</t>
  </si>
  <si>
    <t>SEK</t>
  </si>
  <si>
    <t>USD/SEK</t>
  </si>
  <si>
    <t>Syrian pound</t>
  </si>
  <si>
    <t>SYP</t>
  </si>
  <si>
    <t>USD/SYP</t>
  </si>
  <si>
    <t>Tajikistan Ruble</t>
  </si>
  <si>
    <t>TJS</t>
  </si>
  <si>
    <t>USD/TJS</t>
  </si>
  <si>
    <t>Tanzanian shilling</t>
  </si>
  <si>
    <t>TZS</t>
  </si>
  <si>
    <t>USD/TZS</t>
  </si>
  <si>
    <t>Thai Baht</t>
  </si>
  <si>
    <t>THB</t>
  </si>
  <si>
    <t>USD/THB</t>
  </si>
  <si>
    <t>Tongan paʻanga</t>
  </si>
  <si>
    <t>TOP</t>
  </si>
  <si>
    <t>USD/TOP</t>
  </si>
  <si>
    <t>Trinidad Tobago Dollar</t>
  </si>
  <si>
    <t>TTD</t>
  </si>
  <si>
    <t>USD/TTD</t>
  </si>
  <si>
    <t>Tunisian Dinar</t>
  </si>
  <si>
    <t>TND</t>
  </si>
  <si>
    <t>USD/TND</t>
  </si>
  <si>
    <t>Turkish Lira</t>
  </si>
  <si>
    <t>TRY</t>
  </si>
  <si>
    <t>USD/TRY</t>
  </si>
  <si>
    <t>U.A.E Dirham</t>
  </si>
  <si>
    <t>AED</t>
  </si>
  <si>
    <t>USD/AED</t>
  </si>
  <si>
    <t>Ugandan shilling</t>
  </si>
  <si>
    <t>UGX</t>
  </si>
  <si>
    <t>USD/UGX</t>
  </si>
  <si>
    <t>Ukrainian Hryvnia</t>
  </si>
  <si>
    <t>UAH</t>
  </si>
  <si>
    <t>USD/UAH</t>
  </si>
  <si>
    <t>Uruguayan Peso</t>
  </si>
  <si>
    <t>UYU</t>
  </si>
  <si>
    <t>USD/UYU</t>
  </si>
  <si>
    <t>Uzbekistan Sum</t>
  </si>
  <si>
    <t>UZS</t>
  </si>
  <si>
    <t>USD/UZS</t>
  </si>
  <si>
    <t>Vanuatu vatu</t>
  </si>
  <si>
    <t>VUV</t>
  </si>
  <si>
    <t>USD/VUV</t>
  </si>
  <si>
    <t>Venezuelan Bolivar</t>
  </si>
  <si>
    <t>VES</t>
  </si>
  <si>
    <t>USD/VES</t>
  </si>
  <si>
    <t>Vietnamese Dong</t>
  </si>
  <si>
    <t>VND</t>
  </si>
  <si>
    <t>USD/VND</t>
  </si>
  <si>
    <t>West African CFA Franc</t>
  </si>
  <si>
    <t>XOF</t>
  </si>
  <si>
    <t>USD/XOF</t>
  </si>
  <si>
    <t>Yemeni rial</t>
  </si>
  <si>
    <t>YER</t>
  </si>
  <si>
    <t>USD/YER</t>
  </si>
  <si>
    <t>Zambian kwacha</t>
  </si>
  <si>
    <t>ZMW</t>
  </si>
  <si>
    <t>USD/ZMW</t>
  </si>
  <si>
    <t>PROFIT OF 50,000 PESOS!</t>
  </si>
  <si>
    <t>DATE TODAY</t>
  </si>
  <si>
    <t>TOTAL PROFITS</t>
  </si>
  <si>
    <t>Will continue to follow trade plans before executing</t>
  </si>
  <si>
    <t>BNB/ USDT Charge</t>
  </si>
  <si>
    <t>BnB/USDT Equivalent</t>
  </si>
  <si>
    <t>BnB/USDT Charge in USDT</t>
  </si>
  <si>
    <t>INAH MORATA</t>
  </si>
  <si>
    <t>ANG BABAENG MULAT ANG MATA</t>
  </si>
  <si>
    <t>SECRET</t>
  </si>
  <si>
    <t>SN</t>
  </si>
  <si>
    <t>Buying Time</t>
  </si>
  <si>
    <t>Pair</t>
  </si>
  <si>
    <t>Coin in USDT price when bought</t>
  </si>
  <si>
    <t>Units</t>
  </si>
  <si>
    <t>Leverage used</t>
  </si>
  <si>
    <t>USDT commission</t>
  </si>
  <si>
    <t>USDT-Charges (BOUGHT)</t>
  </si>
  <si>
    <t>Coin in USDT price when sold</t>
  </si>
  <si>
    <t>USDT Commission</t>
  </si>
  <si>
    <t>USDT-Charges (SOLD)</t>
  </si>
  <si>
    <t>USDT SOLD-USDT BOUGHT</t>
  </si>
  <si>
    <t>Less Funding Fee (if any)</t>
  </si>
  <si>
    <t>Profits percentage (%)</t>
  </si>
  <si>
    <t>Profits (USDT)</t>
  </si>
  <si>
    <t>Exchange rate</t>
  </si>
  <si>
    <t>Profits (PHP)</t>
  </si>
  <si>
    <t>Trades</t>
  </si>
  <si>
    <t>Time Frame</t>
  </si>
  <si>
    <t>Entry Time</t>
  </si>
  <si>
    <t>Exit Time</t>
  </si>
  <si>
    <t>EX</t>
  </si>
  <si>
    <t>XRP</t>
  </si>
  <si>
    <t xml:space="preserve">FEAST + MACD </t>
  </si>
  <si>
    <t>HALMA</t>
  </si>
  <si>
    <t>PROFIT OF 50,000 PESOS</t>
  </si>
  <si>
    <t>TOTAL WINS</t>
  </si>
  <si>
    <t>TOTAL LOSES</t>
  </si>
  <si>
    <t>WIN/RATE PERCENTAGE</t>
  </si>
  <si>
    <t>COMMISSION EXPENSE</t>
  </si>
  <si>
    <t>USDT Gross3</t>
  </si>
  <si>
    <t>EXIT TIME</t>
  </si>
  <si>
    <t>BUYING DATE</t>
  </si>
  <si>
    <t>ENTRY TIME</t>
  </si>
  <si>
    <t>CRYPTO NAME</t>
  </si>
  <si>
    <t>LEVERAGE USED</t>
  </si>
  <si>
    <t>PRICE WHEN SOLD</t>
  </si>
  <si>
    <t>PROFITS PERCENTAGE %</t>
  </si>
  <si>
    <t>EXHANGE RATE</t>
  </si>
  <si>
    <t>PROFITS(PHP)</t>
  </si>
  <si>
    <t>MODE</t>
  </si>
  <si>
    <t>TIME FRAME</t>
  </si>
  <si>
    <t>TRADE PLAY USED</t>
  </si>
  <si>
    <t>LESSONS LEARNED</t>
  </si>
  <si>
    <t>USDT GROSS</t>
  </si>
  <si>
    <t>PRICE WHEN BOUGHT</t>
  </si>
  <si>
    <t>TYPE</t>
  </si>
  <si>
    <t>BUY LONG</t>
  </si>
  <si>
    <t>SELL SHORT</t>
  </si>
  <si>
    <t>DATE TODAY:</t>
  </si>
  <si>
    <t>Your name</t>
  </si>
  <si>
    <t>nickname</t>
  </si>
  <si>
    <t>wealth generation</t>
  </si>
  <si>
    <t>Nickname</t>
  </si>
  <si>
    <t>financial wealth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</si>
</sst>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164" formatCode="_-&quot;₱&quot;* #,##0.00_-;\-&quot;₱&quot;* #,##0.00_-;_-&quot;₱&quot;* &quot;-&quot;??_-;_-@_-"/>
    <numFmt numFmtId="165" formatCode="_-* #,##0.00_-;\-* #,##0.00_-;_-* &quot;-&quot;??_-;_-@_-"/>
    <numFmt numFmtId="166" formatCode="0.000"/>
    <numFmt numFmtId="167" formatCode="0.000%"/>
    <numFmt numFmtId="168" formatCode="m/d/yyyy\ h:mm:ss\ AM/PM"/>
    <numFmt numFmtId="169" formatCode="[$PHP]\ #,##0.00"/>
    <numFmt numFmtId="170" formatCode="[$USD]\ #,##0.00"/>
    <numFmt numFmtId="171" formatCode="[$₱-3409]#,##0.00"/>
    <numFmt numFmtId="172" formatCode="[$-F800]dddd\,\ mmmm\ dd\,\ yyyy"/>
    <numFmt numFmtId="173" formatCode="[$PHP]\ #,##0.00_);\([$PHP]\ #,##0.00\)"/>
    <numFmt numFmtId="174" formatCode="0.00000"/>
    <numFmt numFmtId="175" formatCode="[$-409]d\-mmm\-yy;@"/>
    <numFmt numFmtId="176" formatCode="0.0000"/>
    <numFmt numFmtId="177" formatCode="0.00000000"/>
    <numFmt numFmtId="178" formatCode="[$-409]h:mm\ AM/PM;@"/>
    <numFmt numFmtId="179" formatCode="[$$-C09]#,##0.00"/>
    <numFmt numFmtId="180" formatCode="_-[$₱-3409]* #,##0.00_-;\-[$₱-3409]* #,##0.00_-;_-[$₱-3409]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833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color theme="1"/>
      <name val="Aharoni"/>
      <charset val="177"/>
    </font>
    <font>
      <b/>
      <sz val="10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28"/>
      <name val="Calibri"/>
      <family val="2"/>
      <scheme val="minor"/>
    </font>
    <font>
      <b/>
      <sz val="4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sz val="16"/>
      <color rgb="FF212833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2" tint="-0.249977111117893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9" fontId="0" fillId="0" borderId="0" xfId="0" applyNumberFormat="1"/>
    <xf numFmtId="10" fontId="0" fillId="0" borderId="0" xfId="0" applyNumberFormat="1"/>
    <xf numFmtId="167" fontId="0" fillId="0" borderId="0" xfId="0" applyNumberFormat="1"/>
    <xf numFmtId="0" fontId="0" fillId="0" borderId="0" xfId="0" applyNumberFormat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9" fontId="5" fillId="2" borderId="15" xfId="0" applyNumberFormat="1" applyFont="1" applyFill="1" applyBorder="1" applyAlignment="1">
      <alignment horizontal="center" vertical="center" wrapText="1"/>
    </xf>
    <xf numFmtId="170" fontId="5" fillId="2" borderId="15" xfId="0" applyNumberFormat="1" applyFont="1" applyFill="1" applyBorder="1" applyAlignment="1">
      <alignment horizontal="center" vertical="center" wrapText="1"/>
    </xf>
    <xf numFmtId="166" fontId="5" fillId="2" borderId="15" xfId="0" applyNumberFormat="1" applyFont="1" applyFill="1" applyBorder="1" applyAlignment="1">
      <alignment horizontal="center" vertical="center" wrapText="1"/>
    </xf>
    <xf numFmtId="171" fontId="5" fillId="2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8" fontId="7" fillId="5" borderId="0" xfId="0" applyNumberFormat="1" applyFont="1" applyFill="1" applyAlignment="1">
      <alignment horizontal="center" vertical="center"/>
    </xf>
    <xf numFmtId="170" fontId="7" fillId="5" borderId="0" xfId="0" applyNumberFormat="1" applyFont="1" applyFill="1" applyAlignment="1">
      <alignment horizontal="center" vertical="center"/>
    </xf>
    <xf numFmtId="170" fontId="8" fillId="4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170" fontId="7" fillId="7" borderId="0" xfId="0" applyNumberFormat="1" applyFont="1" applyFill="1" applyAlignment="1">
      <alignment horizontal="center" vertical="center"/>
    </xf>
    <xf numFmtId="171" fontId="8" fillId="4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171" fontId="9" fillId="3" borderId="0" xfId="0" applyNumberFormat="1" applyFont="1" applyFill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quotePrefix="1" applyFont="1"/>
    <xf numFmtId="9" fontId="14" fillId="0" borderId="0" xfId="0" applyNumberFormat="1" applyFont="1"/>
    <xf numFmtId="10" fontId="14" fillId="0" borderId="0" xfId="0" applyNumberFormat="1" applyFont="1"/>
    <xf numFmtId="0" fontId="7" fillId="8" borderId="0" xfId="0" applyFont="1" applyFill="1" applyAlignment="1">
      <alignment horizontal="center" vertical="center"/>
    </xf>
    <xf numFmtId="166" fontId="7" fillId="8" borderId="0" xfId="0" applyNumberFormat="1" applyFont="1" applyFill="1" applyAlignment="1">
      <alignment horizontal="center" vertical="center"/>
    </xf>
    <xf numFmtId="174" fontId="7" fillId="8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9" borderId="36" xfId="0" applyFont="1" applyFill="1" applyBorder="1" applyAlignment="1">
      <alignment horizontal="center" vertical="center"/>
    </xf>
    <xf numFmtId="175" fontId="16" fillId="9" borderId="37" xfId="0" applyNumberFormat="1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7" fillId="9" borderId="37" xfId="0" applyFont="1" applyFill="1" applyBorder="1" applyAlignment="1">
      <alignment horizontal="center" vertical="center"/>
    </xf>
    <xf numFmtId="174" fontId="16" fillId="9" borderId="37" xfId="0" applyNumberFormat="1" applyFont="1" applyFill="1" applyBorder="1" applyAlignment="1">
      <alignment horizontal="center" vertical="center"/>
    </xf>
    <xf numFmtId="2" fontId="16" fillId="9" borderId="37" xfId="0" applyNumberFormat="1" applyFont="1" applyFill="1" applyBorder="1" applyAlignment="1">
      <alignment horizontal="center" vertical="center"/>
    </xf>
    <xf numFmtId="176" fontId="16" fillId="9" borderId="37" xfId="0" applyNumberFormat="1" applyFont="1" applyFill="1" applyBorder="1" applyAlignment="1">
      <alignment horizontal="center" vertical="center"/>
    </xf>
    <xf numFmtId="0" fontId="18" fillId="9" borderId="0" xfId="0" applyFont="1" applyFill="1"/>
    <xf numFmtId="176" fontId="19" fillId="9" borderId="37" xfId="0" applyNumberFormat="1" applyFont="1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0" fontId="16" fillId="9" borderId="37" xfId="3" applyNumberFormat="1" applyFont="1" applyFill="1" applyBorder="1" applyAlignment="1">
      <alignment horizontal="center" vertical="center"/>
    </xf>
    <xf numFmtId="176" fontId="16" fillId="9" borderId="37" xfId="0" quotePrefix="1" applyNumberFormat="1" applyFont="1" applyFill="1" applyBorder="1" applyAlignment="1">
      <alignment horizontal="center" vertical="center"/>
    </xf>
    <xf numFmtId="176" fontId="20" fillId="9" borderId="1" xfId="0" applyNumberFormat="1" applyFont="1" applyFill="1" applyBorder="1" applyAlignment="1">
      <alignment horizontal="center" vertical="center"/>
    </xf>
    <xf numFmtId="1" fontId="21" fillId="9" borderId="1" xfId="0" applyNumberFormat="1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 wrapText="1"/>
    </xf>
    <xf numFmtId="0" fontId="16" fillId="9" borderId="38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175" fontId="16" fillId="0" borderId="1" xfId="0" applyNumberFormat="1" applyFont="1" applyBorder="1" applyAlignment="1">
      <alignment horizontal="center" vertical="center"/>
    </xf>
    <xf numFmtId="0" fontId="16" fillId="8" borderId="37" xfId="0" applyFont="1" applyFill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74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76" fontId="16" fillId="10" borderId="1" xfId="0" applyNumberFormat="1" applyFont="1" applyFill="1" applyBorder="1" applyAlignment="1">
      <alignment horizontal="center" vertical="center"/>
    </xf>
    <xf numFmtId="177" fontId="16" fillId="10" borderId="1" xfId="0" applyNumberFormat="1" applyFont="1" applyFill="1" applyBorder="1" applyAlignment="1">
      <alignment horizontal="center" vertical="center"/>
    </xf>
    <xf numFmtId="176" fontId="19" fillId="1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10" fontId="16" fillId="10" borderId="37" xfId="3" applyNumberFormat="1" applyFont="1" applyFill="1" applyBorder="1" applyAlignment="1">
      <alignment horizontal="center" vertical="center"/>
    </xf>
    <xf numFmtId="2" fontId="19" fillId="8" borderId="1" xfId="0" applyNumberFormat="1" applyFont="1" applyFill="1" applyBorder="1" applyAlignment="1">
      <alignment horizontal="center" vertical="center"/>
    </xf>
    <xf numFmtId="176" fontId="20" fillId="8" borderId="1" xfId="0" applyNumberFormat="1" applyFont="1" applyFill="1" applyBorder="1" applyAlignment="1">
      <alignment horizontal="center" vertical="center"/>
    </xf>
    <xf numFmtId="1" fontId="21" fillId="10" borderId="1" xfId="0" applyNumberFormat="1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7" fontId="14" fillId="0" borderId="0" xfId="0" applyNumberFormat="1" applyFont="1"/>
    <xf numFmtId="175" fontId="16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top"/>
    </xf>
    <xf numFmtId="0" fontId="0" fillId="0" borderId="0" xfId="0" applyAlignment="1">
      <alignment vertical="top"/>
    </xf>
    <xf numFmtId="0" fontId="22" fillId="0" borderId="1" xfId="0" applyFont="1" applyBorder="1" applyAlignment="1">
      <alignment horizontal="center" vertical="center"/>
    </xf>
    <xf numFmtId="175" fontId="16" fillId="0" borderId="40" xfId="0" applyNumberFormat="1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166" fontId="16" fillId="0" borderId="40" xfId="0" applyNumberFormat="1" applyFont="1" applyBorder="1" applyAlignment="1">
      <alignment horizontal="center" vertical="center"/>
    </xf>
    <xf numFmtId="174" fontId="16" fillId="0" borderId="40" xfId="0" applyNumberFormat="1" applyFont="1" applyBorder="1" applyAlignment="1">
      <alignment horizontal="center" vertical="center"/>
    </xf>
    <xf numFmtId="2" fontId="16" fillId="0" borderId="40" xfId="0" applyNumberFormat="1" applyFont="1" applyBorder="1" applyAlignment="1">
      <alignment horizontal="center" vertical="center"/>
    </xf>
    <xf numFmtId="177" fontId="16" fillId="10" borderId="40" xfId="0" applyNumberFormat="1" applyFont="1" applyFill="1" applyBorder="1" applyAlignment="1">
      <alignment horizontal="center" vertical="center"/>
    </xf>
    <xf numFmtId="176" fontId="19" fillId="10" borderId="40" xfId="0" applyNumberFormat="1" applyFont="1" applyFill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/>
    </xf>
    <xf numFmtId="177" fontId="16" fillId="0" borderId="40" xfId="0" applyNumberFormat="1" applyFont="1" applyBorder="1" applyAlignment="1">
      <alignment horizontal="center" vertical="center"/>
    </xf>
    <xf numFmtId="176" fontId="16" fillId="10" borderId="40" xfId="0" applyNumberFormat="1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/>
    </xf>
    <xf numFmtId="174" fontId="10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0" fontId="0" fillId="8" borderId="0" xfId="0" applyFill="1"/>
    <xf numFmtId="0" fontId="7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164" fontId="13" fillId="8" borderId="0" xfId="0" applyNumberFormat="1" applyFont="1" applyFill="1" applyBorder="1" applyAlignment="1">
      <alignment vertical="center"/>
    </xf>
    <xf numFmtId="3" fontId="15" fillId="8" borderId="0" xfId="0" applyNumberFormat="1" applyFont="1" applyFill="1" applyBorder="1" applyAlignment="1">
      <alignment vertical="center"/>
    </xf>
    <xf numFmtId="0" fontId="10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vertical="center"/>
    </xf>
    <xf numFmtId="0" fontId="3" fillId="4" borderId="8" xfId="1" applyNumberFormat="1" applyFont="1" applyFill="1" applyBorder="1" applyAlignment="1">
      <alignment horizontal="center" vertical="center"/>
    </xf>
    <xf numFmtId="0" fontId="3" fillId="4" borderId="4" xfId="1" applyNumberFormat="1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169" fontId="0" fillId="8" borderId="0" xfId="0" applyNumberFormat="1" applyFill="1" applyAlignment="1">
      <alignment horizontal="center" vertical="center"/>
    </xf>
    <xf numFmtId="170" fontId="0" fillId="8" borderId="0" xfId="0" applyNumberFormat="1" applyFill="1" applyAlignment="1">
      <alignment horizontal="center" vertical="center"/>
    </xf>
    <xf numFmtId="171" fontId="0" fillId="8" borderId="0" xfId="0" applyNumberFormat="1" applyFill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0" xfId="1" applyNumberFormat="1" applyFont="1" applyFill="1" applyBorder="1" applyAlignment="1">
      <alignment vertical="center"/>
    </xf>
    <xf numFmtId="0" fontId="0" fillId="8" borderId="0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7" fontId="3" fillId="8" borderId="0" xfId="1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4" fillId="8" borderId="0" xfId="0" applyFont="1" applyFill="1"/>
    <xf numFmtId="0" fontId="14" fillId="8" borderId="0" xfId="0" quotePrefix="1" applyFont="1" applyFill="1"/>
    <xf numFmtId="9" fontId="14" fillId="8" borderId="0" xfId="0" applyNumberFormat="1" applyFont="1" applyFill="1"/>
    <xf numFmtId="10" fontId="14" fillId="8" borderId="0" xfId="0" applyNumberFormat="1" applyFont="1" applyFill="1"/>
    <xf numFmtId="0" fontId="13" fillId="8" borderId="0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168" fontId="7" fillId="5" borderId="0" xfId="0" applyNumberFormat="1" applyFont="1" applyFill="1" applyBorder="1" applyAlignment="1">
      <alignment horizontal="center" vertical="center"/>
    </xf>
    <xf numFmtId="170" fontId="7" fillId="5" borderId="0" xfId="0" applyNumberFormat="1" applyFont="1" applyFill="1" applyBorder="1" applyAlignment="1">
      <alignment horizontal="center" vertical="center"/>
    </xf>
    <xf numFmtId="170" fontId="8" fillId="4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170" fontId="7" fillId="7" borderId="0" xfId="0" applyNumberFormat="1" applyFont="1" applyFill="1" applyBorder="1" applyAlignment="1">
      <alignment horizontal="center" vertical="center"/>
    </xf>
    <xf numFmtId="171" fontId="8" fillId="4" borderId="0" xfId="0" applyNumberFormat="1" applyFont="1" applyFill="1" applyBorder="1" applyAlignment="1">
      <alignment horizontal="center" vertical="center"/>
    </xf>
    <xf numFmtId="171" fontId="9" fillId="0" borderId="0" xfId="0" applyNumberFormat="1" applyFont="1" applyBorder="1" applyAlignment="1">
      <alignment horizontal="center" vertical="center"/>
    </xf>
    <xf numFmtId="166" fontId="3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20" xfId="0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/>
    <xf numFmtId="0" fontId="33" fillId="0" borderId="0" xfId="0" quotePrefix="1" applyFont="1"/>
    <xf numFmtId="9" fontId="33" fillId="0" borderId="0" xfId="0" applyNumberFormat="1" applyFont="1"/>
    <xf numFmtId="10" fontId="33" fillId="0" borderId="0" xfId="0" applyNumberFormat="1" applyFont="1"/>
    <xf numFmtId="0" fontId="31" fillId="2" borderId="23" xfId="0" applyFont="1" applyFill="1" applyBorder="1" applyAlignment="1" applyProtection="1">
      <alignment horizontal="center" vertical="center" wrapText="1"/>
      <protection locked="0"/>
    </xf>
    <xf numFmtId="166" fontId="31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23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74" fontId="16" fillId="0" borderId="0" xfId="0" applyNumberFormat="1" applyFont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175" fontId="7" fillId="5" borderId="0" xfId="0" applyNumberFormat="1" applyFont="1" applyFill="1" applyBorder="1" applyAlignment="1">
      <alignment horizontal="center" vertical="center"/>
    </xf>
    <xf numFmtId="178" fontId="7" fillId="5" borderId="0" xfId="0" applyNumberFormat="1" applyFont="1" applyFill="1" applyBorder="1" applyAlignment="1">
      <alignment horizontal="center" vertical="center"/>
    </xf>
    <xf numFmtId="44" fontId="7" fillId="5" borderId="0" xfId="2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 vertical="center"/>
    </xf>
    <xf numFmtId="176" fontId="7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Border="1"/>
    <xf numFmtId="179" fontId="7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center"/>
    </xf>
    <xf numFmtId="10" fontId="7" fillId="5" borderId="0" xfId="3" applyNumberFormat="1" applyFont="1" applyFill="1" applyBorder="1" applyAlignment="1">
      <alignment horizontal="center" vertical="center"/>
    </xf>
    <xf numFmtId="180" fontId="37" fillId="5" borderId="0" xfId="0" applyNumberFormat="1" applyFont="1" applyFill="1" applyBorder="1" applyAlignment="1">
      <alignment horizontal="center" vertical="center"/>
    </xf>
    <xf numFmtId="0" fontId="38" fillId="5" borderId="0" xfId="0" applyFont="1" applyFill="1" applyBorder="1"/>
    <xf numFmtId="0" fontId="38" fillId="5" borderId="0" xfId="0" quotePrefix="1" applyFont="1" applyFill="1" applyBorder="1"/>
    <xf numFmtId="9" fontId="38" fillId="5" borderId="0" xfId="0" applyNumberFormat="1" applyFont="1" applyFill="1" applyBorder="1"/>
    <xf numFmtId="10" fontId="38" fillId="5" borderId="0" xfId="0" applyNumberFormat="1" applyFont="1" applyFill="1" applyBorder="1"/>
    <xf numFmtId="0" fontId="7" fillId="5" borderId="0" xfId="0" applyFont="1" applyFill="1" applyBorder="1"/>
    <xf numFmtId="178" fontId="7" fillId="5" borderId="0" xfId="0" applyNumberFormat="1" applyFont="1" applyFill="1" applyAlignment="1">
      <alignment horizontal="center" vertical="center"/>
    </xf>
    <xf numFmtId="44" fontId="7" fillId="5" borderId="0" xfId="2" applyFont="1" applyFill="1" applyAlignment="1">
      <alignment horizontal="center" vertical="center"/>
    </xf>
    <xf numFmtId="179" fontId="7" fillId="5" borderId="0" xfId="0" applyNumberFormat="1" applyFont="1" applyFill="1" applyAlignment="1">
      <alignment horizontal="center" vertical="center"/>
    </xf>
    <xf numFmtId="10" fontId="7" fillId="5" borderId="0" xfId="0" applyNumberFormat="1" applyFont="1" applyFill="1" applyAlignment="1">
      <alignment horizontal="center" vertical="center"/>
    </xf>
    <xf numFmtId="180" fontId="37" fillId="5" borderId="0" xfId="0" applyNumberFormat="1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166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174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8" fillId="0" borderId="0" xfId="0" applyFont="1"/>
    <xf numFmtId="9" fontId="38" fillId="0" borderId="0" xfId="0" applyNumberFormat="1" applyFont="1"/>
    <xf numFmtId="10" fontId="38" fillId="0" borderId="0" xfId="0" applyNumberFormat="1" applyFont="1"/>
    <xf numFmtId="0" fontId="7" fillId="0" borderId="0" xfId="0" applyFont="1"/>
    <xf numFmtId="14" fontId="3" fillId="8" borderId="0" xfId="0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8" borderId="7" xfId="0" applyFont="1" applyFill="1" applyBorder="1" applyAlignment="1">
      <alignment vertical="center"/>
    </xf>
    <xf numFmtId="44" fontId="36" fillId="12" borderId="0" xfId="2" applyFont="1" applyFill="1" applyBorder="1" applyAlignment="1">
      <alignment horizontal="center" vertical="center"/>
    </xf>
    <xf numFmtId="44" fontId="7" fillId="12" borderId="0" xfId="2" applyFont="1" applyFill="1" applyBorder="1" applyAlignment="1">
      <alignment horizontal="center" vertical="center"/>
    </xf>
    <xf numFmtId="175" fontId="7" fillId="5" borderId="0" xfId="0" applyNumberFormat="1" applyFont="1" applyFill="1" applyAlignment="1">
      <alignment horizontal="center" vertical="center"/>
    </xf>
    <xf numFmtId="2" fontId="7" fillId="5" borderId="0" xfId="1" applyNumberFormat="1" applyFont="1" applyFill="1" applyAlignment="1">
      <alignment horizontal="center" vertical="center"/>
    </xf>
    <xf numFmtId="44" fontId="7" fillId="12" borderId="0" xfId="2" applyFont="1" applyFill="1" applyAlignment="1">
      <alignment horizontal="center" vertical="center"/>
    </xf>
    <xf numFmtId="180" fontId="36" fillId="5" borderId="0" xfId="1" applyNumberFormat="1" applyFont="1" applyFill="1" applyBorder="1" applyAlignment="1">
      <alignment horizontal="center" vertical="center"/>
    </xf>
    <xf numFmtId="180" fontId="36" fillId="5" borderId="0" xfId="1" applyNumberFormat="1" applyFont="1" applyFill="1" applyAlignment="1">
      <alignment horizontal="center" vertical="center"/>
    </xf>
    <xf numFmtId="171" fontId="9" fillId="0" borderId="49" xfId="0" applyNumberFormat="1" applyFont="1" applyBorder="1" applyAlignment="1">
      <alignment horizontal="center" vertical="center"/>
    </xf>
    <xf numFmtId="171" fontId="7" fillId="5" borderId="0" xfId="0" applyNumberFormat="1" applyFont="1" applyFill="1" applyAlignment="1">
      <alignment horizontal="center" vertical="center"/>
    </xf>
    <xf numFmtId="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173" fontId="3" fillId="4" borderId="7" xfId="1" applyNumberFormat="1" applyFont="1" applyFill="1" applyBorder="1" applyAlignment="1">
      <alignment horizontal="center" vertical="center"/>
    </xf>
    <xf numFmtId="173" fontId="3" fillId="4" borderId="8" xfId="1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3" fontId="3" fillId="4" borderId="1" xfId="1" applyNumberFormat="1" applyFont="1" applyFill="1" applyBorder="1" applyAlignment="1">
      <alignment horizontal="center" vertical="center"/>
    </xf>
    <xf numFmtId="173" fontId="3" fillId="4" borderId="4" xfId="1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26" xfId="0" applyFont="1" applyFill="1" applyBorder="1" applyAlignment="1">
      <alignment horizontal="center" vertical="center"/>
    </xf>
    <xf numFmtId="167" fontId="3" fillId="4" borderId="1" xfId="1" applyNumberFormat="1" applyFont="1" applyFill="1" applyBorder="1" applyAlignment="1">
      <alignment horizontal="center" vertical="center"/>
    </xf>
    <xf numFmtId="167" fontId="3" fillId="4" borderId="4" xfId="1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4" fontId="3" fillId="4" borderId="19" xfId="0" applyNumberFormat="1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4" fontId="3" fillId="4" borderId="13" xfId="0" applyNumberFormat="1" applyFont="1" applyFill="1" applyBorder="1" applyAlignment="1">
      <alignment horizontal="center" vertical="center"/>
    </xf>
    <xf numFmtId="165" fontId="29" fillId="11" borderId="24" xfId="1" applyFont="1" applyFill="1" applyBorder="1" applyAlignment="1">
      <alignment horizontal="center" vertical="center"/>
    </xf>
    <xf numFmtId="165" fontId="29" fillId="11" borderId="25" xfId="1" applyFont="1" applyFill="1" applyBorder="1" applyAlignment="1">
      <alignment horizontal="center" vertical="center"/>
    </xf>
    <xf numFmtId="165" fontId="29" fillId="11" borderId="42" xfId="1" applyFont="1" applyFill="1" applyBorder="1" applyAlignment="1">
      <alignment horizontal="center" vertical="center"/>
    </xf>
    <xf numFmtId="0" fontId="31" fillId="2" borderId="27" xfId="0" applyFont="1" applyFill="1" applyBorder="1" applyAlignment="1" applyProtection="1">
      <alignment horizontal="center" vertical="center" wrapText="1"/>
      <protection locked="0"/>
    </xf>
    <xf numFmtId="0" fontId="31" fillId="2" borderId="32" xfId="0" applyFont="1" applyFill="1" applyBorder="1" applyAlignment="1" applyProtection="1">
      <alignment horizontal="center" vertical="center" wrapText="1"/>
      <protection locked="0"/>
    </xf>
    <xf numFmtId="0" fontId="31" fillId="2" borderId="28" xfId="0" applyFont="1" applyFill="1" applyBorder="1" applyAlignment="1" applyProtection="1">
      <alignment horizontal="center" vertical="center" wrapText="1"/>
      <protection locked="0"/>
    </xf>
    <xf numFmtId="0" fontId="31" fillId="2" borderId="33" xfId="0" applyFont="1" applyFill="1" applyBorder="1" applyAlignment="1" applyProtection="1">
      <alignment horizontal="center" vertical="center" wrapText="1"/>
      <protection locked="0"/>
    </xf>
    <xf numFmtId="0" fontId="31" fillId="2" borderId="29" xfId="0" applyFont="1" applyFill="1" applyBorder="1" applyAlignment="1" applyProtection="1">
      <alignment horizontal="center" vertical="center" wrapText="1"/>
      <protection locked="0"/>
    </xf>
    <xf numFmtId="0" fontId="31" fillId="2" borderId="30" xfId="0" applyFont="1" applyFill="1" applyBorder="1" applyAlignment="1" applyProtection="1">
      <alignment horizontal="center" vertical="center" wrapText="1"/>
      <protection locked="0"/>
    </xf>
    <xf numFmtId="166" fontId="31" fillId="9" borderId="28" xfId="0" applyNumberFormat="1" applyFont="1" applyFill="1" applyBorder="1" applyAlignment="1" applyProtection="1">
      <alignment horizontal="center" vertical="center" wrapText="1"/>
      <protection locked="0"/>
    </xf>
    <xf numFmtId="166" fontId="31" fillId="9" borderId="33" xfId="0" applyNumberFormat="1" applyFont="1" applyFill="1" applyBorder="1" applyAlignment="1" applyProtection="1">
      <alignment horizontal="center" vertical="center" wrapText="1"/>
      <protection locked="0"/>
    </xf>
    <xf numFmtId="174" fontId="31" fillId="9" borderId="28" xfId="0" applyNumberFormat="1" applyFont="1" applyFill="1" applyBorder="1" applyAlignment="1" applyProtection="1">
      <alignment horizontal="center" vertical="center" wrapText="1"/>
      <protection locked="0"/>
    </xf>
    <xf numFmtId="174" fontId="31" fillId="9" borderId="33" xfId="0" applyNumberFormat="1" applyFont="1" applyFill="1" applyBorder="1" applyAlignment="1" applyProtection="1">
      <alignment horizontal="center" vertical="center" wrapText="1"/>
      <protection locked="0"/>
    </xf>
    <xf numFmtId="166" fontId="31" fillId="2" borderId="28" xfId="0" applyNumberFormat="1" applyFont="1" applyFill="1" applyBorder="1" applyAlignment="1" applyProtection="1">
      <alignment horizontal="center" vertical="center" wrapText="1"/>
      <protection locked="0"/>
    </xf>
    <xf numFmtId="166" fontId="31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31" fillId="9" borderId="28" xfId="0" applyFont="1" applyFill="1" applyBorder="1" applyAlignment="1" applyProtection="1">
      <alignment horizontal="center" vertical="center" wrapText="1"/>
      <protection locked="0"/>
    </xf>
    <xf numFmtId="0" fontId="31" fillId="9" borderId="33" xfId="0" applyFont="1" applyFill="1" applyBorder="1" applyAlignment="1" applyProtection="1">
      <alignment horizontal="center" vertical="center" wrapText="1"/>
      <protection locked="0"/>
    </xf>
    <xf numFmtId="0" fontId="31" fillId="2" borderId="31" xfId="0" applyFont="1" applyFill="1" applyBorder="1" applyAlignment="1" applyProtection="1">
      <alignment horizontal="center" vertical="center" wrapText="1"/>
      <protection locked="0"/>
    </xf>
    <xf numFmtId="0" fontId="31" fillId="2" borderId="35" xfId="0" applyFont="1" applyFill="1" applyBorder="1" applyAlignment="1" applyProtection="1">
      <alignment horizontal="center" vertical="center" wrapText="1"/>
      <protection locked="0"/>
    </xf>
    <xf numFmtId="166" fontId="31" fillId="2" borderId="34" xfId="0" applyNumberFormat="1" applyFont="1" applyFill="1" applyBorder="1" applyAlignment="1" applyProtection="1">
      <alignment horizontal="center" vertical="center" wrapText="1"/>
      <protection locked="0"/>
    </xf>
    <xf numFmtId="167" fontId="3" fillId="8" borderId="0" xfId="1" applyNumberFormat="1" applyFont="1" applyFill="1" applyBorder="1" applyAlignment="1">
      <alignment horizontal="center" vertical="center"/>
    </xf>
    <xf numFmtId="173" fontId="3" fillId="8" borderId="0" xfId="1" applyNumberFormat="1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vertical="center"/>
    </xf>
    <xf numFmtId="0" fontId="2" fillId="8" borderId="23" xfId="0" applyFont="1" applyFill="1" applyBorder="1" applyAlignment="1">
      <alignment vertical="center"/>
    </xf>
    <xf numFmtId="0" fontId="2" fillId="8" borderId="19" xfId="0" applyFont="1" applyFill="1" applyBorder="1" applyAlignment="1">
      <alignment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8" borderId="21" xfId="0" applyFont="1" applyFill="1" applyBorder="1" applyAlignment="1">
      <alignment vertical="center"/>
    </xf>
    <xf numFmtId="0" fontId="2" fillId="8" borderId="6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2" fillId="8" borderId="20" xfId="0" applyFont="1" applyFill="1" applyBorder="1" applyAlignment="1">
      <alignment vertical="center"/>
    </xf>
    <xf numFmtId="0" fontId="2" fillId="12" borderId="22" xfId="0" applyFont="1" applyFill="1" applyBorder="1" applyAlignment="1">
      <alignment horizontal="center" vertical="center"/>
    </xf>
    <xf numFmtId="0" fontId="2" fillId="12" borderId="23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165" fontId="29" fillId="8" borderId="0" xfId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180" fontId="3" fillId="12" borderId="7" xfId="0" applyNumberFormat="1" applyFont="1" applyFill="1" applyBorder="1" applyAlignment="1">
      <alignment vertical="center"/>
    </xf>
    <xf numFmtId="180" fontId="3" fillId="12" borderId="8" xfId="0" applyNumberFormat="1" applyFont="1" applyFill="1" applyBorder="1" applyAlignment="1">
      <alignment vertical="center"/>
    </xf>
    <xf numFmtId="9" fontId="3" fillId="11" borderId="4" xfId="3" applyFont="1" applyFill="1" applyBorder="1" applyAlignment="1">
      <alignment horizontal="center" vertical="center"/>
    </xf>
    <xf numFmtId="9" fontId="3" fillId="11" borderId="26" xfId="3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180" fontId="3" fillId="12" borderId="1" xfId="0" applyNumberFormat="1" applyFont="1" applyFill="1" applyBorder="1" applyAlignment="1">
      <alignment vertical="center"/>
    </xf>
    <xf numFmtId="180" fontId="3" fillId="12" borderId="4" xfId="0" applyNumberFormat="1" applyFont="1" applyFill="1" applyBorder="1" applyAlignment="1">
      <alignment vertical="center"/>
    </xf>
    <xf numFmtId="9" fontId="3" fillId="12" borderId="1" xfId="3" applyFont="1" applyFill="1" applyBorder="1" applyAlignment="1">
      <alignment horizontal="right" vertical="center"/>
    </xf>
    <xf numFmtId="9" fontId="3" fillId="12" borderId="4" xfId="3" applyFont="1" applyFill="1" applyBorder="1" applyAlignment="1">
      <alignment horizontal="right" vertical="center"/>
    </xf>
    <xf numFmtId="14" fontId="39" fillId="11" borderId="17" xfId="0" applyNumberFormat="1" applyFont="1" applyFill="1" applyBorder="1" applyAlignment="1">
      <alignment horizontal="center" vertical="center"/>
    </xf>
    <xf numFmtId="14" fontId="39" fillId="11" borderId="5" xfId="0" applyNumberFormat="1" applyFont="1" applyFill="1" applyBorder="1" applyAlignment="1">
      <alignment horizontal="center" vertical="center"/>
    </xf>
    <xf numFmtId="14" fontId="39" fillId="11" borderId="13" xfId="0" applyNumberFormat="1" applyFont="1" applyFill="1" applyBorder="1" applyAlignment="1">
      <alignment horizontal="center" vertical="center"/>
    </xf>
    <xf numFmtId="0" fontId="3" fillId="8" borderId="6" xfId="0" applyFont="1" applyFill="1" applyBorder="1" applyAlignment="1">
      <alignment vertical="center"/>
    </xf>
    <xf numFmtId="0" fontId="3" fillId="8" borderId="7" xfId="0" applyFont="1" applyFill="1" applyBorder="1" applyAlignment="1">
      <alignment vertical="center"/>
    </xf>
    <xf numFmtId="173" fontId="3" fillId="9" borderId="7" xfId="1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72" fontId="2" fillId="4" borderId="17" xfId="0" applyNumberFormat="1" applyFont="1" applyFill="1" applyBorder="1" applyAlignment="1">
      <alignment horizontal="center" vertical="center"/>
    </xf>
    <xf numFmtId="172" fontId="2" fillId="4" borderId="5" xfId="0" applyNumberFormat="1" applyFont="1" applyFill="1" applyBorder="1" applyAlignment="1">
      <alignment horizontal="center" vertical="center"/>
    </xf>
    <xf numFmtId="172" fontId="2" fillId="4" borderId="13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65" fontId="30" fillId="0" borderId="46" xfId="1" applyFont="1" applyFill="1" applyBorder="1" applyAlignment="1">
      <alignment horizontal="center" vertical="center"/>
    </xf>
    <xf numFmtId="165" fontId="30" fillId="0" borderId="47" xfId="1" applyFont="1" applyFill="1" applyBorder="1" applyAlignment="1">
      <alignment horizontal="center" vertical="center"/>
    </xf>
    <xf numFmtId="165" fontId="30" fillId="0" borderId="48" xfId="1" applyFont="1" applyFill="1" applyBorder="1" applyAlignment="1">
      <alignment horizontal="center" vertical="center"/>
    </xf>
    <xf numFmtId="9" fontId="3" fillId="4" borderId="41" xfId="3" applyFont="1" applyFill="1" applyBorder="1" applyAlignment="1">
      <alignment horizontal="center" vertical="center"/>
    </xf>
    <xf numFmtId="9" fontId="3" fillId="4" borderId="35" xfId="3" applyFont="1" applyFill="1" applyBorder="1" applyAlignment="1">
      <alignment horizontal="center" vertical="center"/>
    </xf>
    <xf numFmtId="167" fontId="3" fillId="11" borderId="1" xfId="1" applyNumberFormat="1" applyFont="1" applyFill="1" applyBorder="1" applyAlignment="1">
      <alignment horizontal="center" vertical="center"/>
    </xf>
    <xf numFmtId="173" fontId="3" fillId="4" borderId="23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31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numFmt numFmtId="171" formatCode="[$₱-3409]#,##0.0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numFmt numFmtId="171" formatCode="[$₱-3409]#,##0.00"/>
      <alignment horizontal="center" vertical="center" textRotation="0" wrapText="0" indent="0" justifyLastLine="0" shrinkToFit="0" readingOrder="0"/>
      <border outline="0">
        <right style="thin">
          <color auto="1"/>
        </right>
      </border>
    </dxf>
    <dxf>
      <font>
        <b/>
        <strike val="0"/>
        <outline val="0"/>
        <shadow val="0"/>
        <u val="none"/>
        <vertAlign val="baseline"/>
        <sz val="16"/>
      </font>
      <numFmt numFmtId="171" formatCode="[$₱-3409]#,##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</font>
      <numFmt numFmtId="170" formatCode="[$USD]\ #,##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</font>
      <numFmt numFmtId="170" formatCode="[$USD]\ #,##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</font>
      <numFmt numFmtId="170" formatCode="[$USD]\ #,##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numFmt numFmtId="170" formatCode="[$USD]\ #,##0.00"/>
      <fill>
        <patternFill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numFmt numFmtId="170" formatCode="[$USD]\ #,##0.0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</font>
      <numFmt numFmtId="170" formatCode="[$USD]\ #,##0.00"/>
      <fill>
        <patternFill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</font>
      <numFmt numFmtId="170" formatCode="[$USD]\ #,##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fill>
        <patternFill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fill>
        <patternFill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</font>
      <numFmt numFmtId="170" formatCode="[$USD]\ #,##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numFmt numFmtId="170" formatCode="[$USD]\ #,##0.0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numFmt numFmtId="168" formatCode="m/d/yyyy\ h:mm:ss\ AM/P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numFmt numFmtId="168" formatCode="m/d/yyyy\ h:mm:ss\ AM/P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numFmt numFmtId="168" formatCode="m/d/yyyy\ h:mm:ss\ AM/P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6"/>
        <family val="2"/>
      </font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entury Gothic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C00000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numFmt numFmtId="180" formatCode="_-[$₱-3409]* #,##0.00_-;\-[$₱-3409]* #,##0.00_-;_-[$₱-3409]* &quot;-&quot;??_-;_-@_-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numFmt numFmtId="180" formatCode="_-[$₱-3409]* #,##0.00_-;\-[$₱-3409]* #,##0.00_-;_-[$₱-3409]* &quot;-&quot;??_-;_-@_-"/>
      <fill>
        <patternFill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14" formatCode="0.00%"/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179" formatCode="[$$-C09]#,##0.00"/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2" formatCode="0.00"/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2" formatCode="0.00"/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178" formatCode="[$-409]h:mm\ AM/PM;@"/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178" formatCode="[$-409]h:mm\ AM/PM;@"/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175" formatCode="[$-409]d\-mmm\-yy;@"/>
      <fill>
        <patternFill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7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7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C0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7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auto="1"/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7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7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0FF00"/>
      <color rgb="FFFF0000"/>
      <color rgb="FFFF9900"/>
      <color rgb="FFCC66FF"/>
      <color rgb="FF9933FF"/>
      <color rgb="FF9058C8"/>
      <color rgb="FFDECA3A"/>
      <color rgb="FFFF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177065</xdr:colOff>
      <xdr:row>0</xdr:row>
      <xdr:rowOff>44823</xdr:rowOff>
    </xdr:from>
    <xdr:to>
      <xdr:col>3</xdr:col>
      <xdr:colOff>301756</xdr:colOff>
      <xdr:row>6</xdr:row>
      <xdr:rowOff>73074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5AA8D6-E055-489A-8C97-E90F2C78E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040" y="44823"/>
          <a:ext cx="2115416" cy="2133276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302559</xdr:colOff>
      <xdr:row>5</xdr:row>
      <xdr:rowOff>381000</xdr:rowOff>
    </xdr:from>
    <xdr:to>
      <xdr:col>4</xdr:col>
      <xdr:colOff>84192</xdr:colOff>
      <xdr:row>6</xdr:row>
      <xdr:rowOff>515470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6492C8-7A72-48A8-93F0-233B81709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276" b="48988"/>
        <a:stretch/>
      </xdr:blipFill>
      <xdr:spPr>
        <a:xfrm>
          <a:off x="302559" y="2066925"/>
          <a:ext cx="3229683" cy="553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589909</xdr:colOff>
      <xdr:row>0</xdr:row>
      <xdr:rowOff>22412</xdr:rowOff>
    </xdr:from>
    <xdr:to>
      <xdr:col>1</xdr:col>
      <xdr:colOff>1535206</xdr:colOff>
      <xdr:row>5</xdr:row>
      <xdr:rowOff>383930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AE7F80-EDA6-4115-B95B-59313DD7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909" y="22412"/>
          <a:ext cx="1965032" cy="1997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326571</xdr:rowOff>
    </xdr:from>
    <xdr:to>
      <xdr:col>1</xdr:col>
      <xdr:colOff>2110872</xdr:colOff>
      <xdr:row>6</xdr:row>
      <xdr:rowOff>236924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D42658-3B13-451E-924F-00670B7443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5174" r="10162" b="50976"/>
        <a:stretch/>
      </xdr:blipFill>
      <xdr:spPr>
        <a:xfrm>
          <a:off x="0" y="1951424"/>
          <a:ext cx="3130607" cy="493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401182</xdr:colOff>
      <xdr:row>0</xdr:row>
      <xdr:rowOff>123266</xdr:rowOff>
    </xdr:from>
    <xdr:to>
      <xdr:col>1</xdr:col>
      <xdr:colOff>1736910</xdr:colOff>
      <xdr:row>6</xdr:row>
      <xdr:rowOff>72478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BA7729-81E4-425E-8F94-76ECA65F8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182" y="123266"/>
          <a:ext cx="2030493" cy="206712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B019DB9-C615-4D12-9BB6-EA3DBBA33057}" autoFormatId="16" applyNumberFormats="0" applyBorderFormats="0" applyFontFormats="0" applyPatternFormats="0" applyAlignmentFormats="0" applyWidthHeightFormats="0">
  <queryTableRefresh nextId="7">
    <queryTableFields count="6">
      <queryTableField id="1" name="Currency Name" tableColumnId="1"/>
      <queryTableField id="2" name="Code" tableColumnId="2"/>
      <queryTableField id="3" name="1 usd" tableColumnId="3"/>
      <queryTableField id="4" name="in usd" tableColumnId="4"/>
      <queryTableField id="5" name="Converter" tableColumnId="5"/>
      <queryTableField id="6" name="Chart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35066324-972A-4AE7-A60F-EC07DB68E734}" autoFormatId="16" applyNumberFormats="0" applyBorderFormats="0" applyFontFormats="0" applyPatternFormats="0" applyAlignmentFormats="0" applyWidthHeightFormats="0">
  <queryTableRefresh nextId="7">
    <queryTableFields count="6">
      <queryTableField id="1" name="Currency Name" tableColumnId="1"/>
      <queryTableField id="2" name="Code" tableColumnId="2"/>
      <queryTableField id="3" name="1 usd" tableColumnId="3"/>
      <queryTableField id="4" name="in usd" tableColumnId="4"/>
      <queryTableField id="5" name="Converter" tableColumnId="5"/>
      <queryTableField id="6" name="Chart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CBEA28-39CC-47B9-B989-45812D78AD75}" name="Table_0" displayName="Table_0" ref="A1:F150" tableType="queryTable" totalsRowShown="0">
  <autoFilter ref="A1:F150" xr:uid="{D8CBEA28-39CC-47B9-B989-45812D78AD75}"/>
  <tableColumns count="6">
    <tableColumn id="1" xr3:uid="{AB37E269-688C-4CEF-8808-CEEDD8CC8821}" uniqueName="1" name="Currency Name" queryTableFieldId="1" dataDxfId="130"/>
    <tableColumn id="2" xr3:uid="{93982F26-9C6F-4EC9-82C8-60FE5866BAF3}" uniqueName="2" name="Code" queryTableFieldId="2" dataDxfId="129"/>
    <tableColumn id="3" xr3:uid="{18036785-80C9-419D-8436-CE7383D0BC30}" uniqueName="3" name="1 usd" queryTableFieldId="3"/>
    <tableColumn id="4" xr3:uid="{964BEE17-5E54-4665-867F-C44BAD0A1E7C}" uniqueName="4" name="in usd" queryTableFieldId="4"/>
    <tableColumn id="5" xr3:uid="{0F893AF5-E3E8-4EEF-8959-3D314027A5B5}" uniqueName="5" name="Converter" queryTableFieldId="5" dataDxfId="128"/>
    <tableColumn id="6" xr3:uid="{AC433B1B-762E-4E78-8F48-3E88DAF5BA81}" uniqueName="6" name="Chart" queryTableFieldId="6" dataDxfId="12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4869E4-7E08-4109-9E62-37EA49C7B447}" name="Table_0__2" displayName="Table_0__2" ref="A1:F150" tableType="queryTable" totalsRowShown="0">
  <autoFilter ref="A1:F150" xr:uid="{9A4869E4-7E08-4109-9E62-37EA49C7B447}"/>
  <tableColumns count="6">
    <tableColumn id="1" xr3:uid="{87C92B65-FC13-4682-8504-9EDCC30F15BB}" uniqueName="1" name="Currency Name" queryTableFieldId="1" dataDxfId="88"/>
    <tableColumn id="2" xr3:uid="{BA9174DB-0131-409F-B455-64ED8F74F84D}" uniqueName="2" name="Code" queryTableFieldId="2" dataDxfId="87"/>
    <tableColumn id="3" xr3:uid="{E425A0FA-F37E-4F37-98F3-BE6344365065}" uniqueName="3" name="1 usd" queryTableFieldId="3"/>
    <tableColumn id="4" xr3:uid="{ACDF860B-F320-40E7-90D5-9DC6D28A4BED}" uniqueName="4" name="in usd" queryTableFieldId="4"/>
    <tableColumn id="5" xr3:uid="{31E8A174-5C0F-4EC0-A368-8534F3D94181}" uniqueName="5" name="Converter" queryTableFieldId="5" dataDxfId="86"/>
    <tableColumn id="6" xr3:uid="{CC7970BC-75E8-42A3-A79B-4A940A1C273A}" uniqueName="6" name="Chart" queryTableFieldId="6" dataDxfId="8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7CA9992-4105-4F1E-932E-403C4EC9CE0B}" name="Table3" displayName="Table3" ref="A8:X11" totalsRowShown="0" headerRowDxfId="30" dataDxfId="28" headerRowBorderDxfId="29" tableBorderDxfId="27">
  <autoFilter ref="A8:X11" xr:uid="{57CA9992-4105-4F1E-932E-403C4EC9CE0B}"/>
  <tableColumns count="24">
    <tableColumn id="1" xr3:uid="{FE0FA2D7-D89E-4323-9BD6-143BCA9B2036}" name="Order #" dataDxfId="26"/>
    <tableColumn id="2" xr3:uid="{77A9FD71-D79D-4EF5-87E2-CA162F123346}" name="Buying Date" dataDxfId="25"/>
    <tableColumn id="3" xr3:uid="{B8ED573F-C163-44E0-A28B-B79772A2A7D9}" name="Selling Date" dataDxfId="24"/>
    <tableColumn id="4" xr3:uid="{AD5C28E2-1458-4074-8870-76F956DC1699}" name="DATE  AND TIME RANGE" dataDxfId="23">
      <calculatedColumnFormula>IFERROR(INT(C9-B9)&amp;" days "&amp;TEXT(C9-B9,"h"" hrs ""m"" mins """),"")</calculatedColumnFormula>
    </tableColumn>
    <tableColumn id="6" xr3:uid="{92AB988E-1901-426E-A512-319949ED55FA}" name="Crypto Name" dataDxfId="22"/>
    <tableColumn id="7" xr3:uid="{85394D2C-0609-4164-9266-C049E4D0E0D5}" name="Price when bought" dataDxfId="21"/>
    <tableColumn id="8" xr3:uid="{0467637A-62D4-44CD-8793-5AF0D1B22B5F}" name="UNITS" dataDxfId="20"/>
    <tableColumn id="9" xr3:uid="{2B2DB08C-42EB-43B2-B897-18B1431EF518}" name="Gross  USDT" dataDxfId="19">
      <calculatedColumnFormula>Table3[[#This Row],[Price when bought]]*Table3[[#This Row],[UNITS]]</calculatedColumnFormula>
    </tableColumn>
    <tableColumn id="10" xr3:uid="{62134F43-9C5A-4BEC-A7E2-7E599EF19193}" name="BNB/ USDT Charge" dataDxfId="18"/>
    <tableColumn id="11" xr3:uid="{52864952-6075-4DC0-8F8C-007A911946F6}" name="BnB/USDT Equivalent" dataDxfId="17"/>
    <tableColumn id="12" xr3:uid="{A385F45B-0E45-440D-B67C-AC087A5EC36F}" name="BnB/USDT Charge in USDT" dataDxfId="16">
      <calculatedColumnFormula>Table3[[#This Row],[BNB/ USDT Charge]]*Table3[[#This Row],[BnB/USDT Equivalent]]</calculatedColumnFormula>
    </tableColumn>
    <tableColumn id="13" xr3:uid="{D387218B-D584-4F69-B29A-435919C1E110}" name="TOTAL AMOUNT BOUGHT" dataDxfId="15">
      <calculatedColumnFormula>Table3[[#This Row],[Gross  USDT]]+Table3[[#This Row],[BnB/USDT Charge in USDT]]</calculatedColumnFormula>
    </tableColumn>
    <tableColumn id="14" xr3:uid="{A26A0E65-D05A-4893-B7C6-511F7E2AA7BA}" name="Price when sold" dataDxfId="14"/>
    <tableColumn id="15" xr3:uid="{62C368DA-76FC-4D2D-9EC7-316FCD7F46E8}" name="UNITS2" dataDxfId="13"/>
    <tableColumn id="16" xr3:uid="{1D99C159-6165-4DBB-9FDA-0C4B54DB3827}" name="USDT Gross" dataDxfId="12">
      <calculatedColumnFormula>Table3[[#This Row],[Price when sold]]*Table3[[#This Row],[UNITS2]]</calculatedColumnFormula>
    </tableColumn>
    <tableColumn id="17" xr3:uid="{76C3ACBF-2B3F-4311-BBFA-357F208D0CEB}" name="BnB Charge3" dataDxfId="11"/>
    <tableColumn id="18" xr3:uid="{469C8EC6-EC75-41C3-A4AA-2AA622EA0EB3}" name="BnB Equivalent4" dataDxfId="10"/>
    <tableColumn id="19" xr3:uid="{AC15AB40-A866-4341-BD63-A856518AF36E}" name="BnB Charge in USDT5" dataDxfId="9">
      <calculatedColumnFormula>Table3[[#This Row],[BnB Charge3]]*Table3[[#This Row],[BnB Equivalent4]]</calculatedColumnFormula>
    </tableColumn>
    <tableColumn id="20" xr3:uid="{21419E93-2A77-4D20-9034-BE0DC6F0DA9C}" name="TOTAL AMOUNT SOLD" dataDxfId="8">
      <calculatedColumnFormula>Table3[[#This Row],[USDT Gross]]-Table3[[#This Row],[BnB Charge in USDT5]]</calculatedColumnFormula>
    </tableColumn>
    <tableColumn id="22" xr3:uid="{5003B795-C016-45E9-91B0-6166B4958349}" name="TOTAL PROFIT" dataDxfId="7">
      <calculatedColumnFormula>Table3[[#This Row],[TOTAL AMOUNT SOLD]]-Table3[[#This Row],[TOTAL AMOUNT BOUGHT]]</calculatedColumnFormula>
    </tableColumn>
    <tableColumn id="23" xr3:uid="{7EE8A615-7005-447B-9414-8D4C2FCF6C23}" name="Exchange Rate" dataDxfId="6">
      <calculatedColumnFormula>'Table 0'!$C$108</calculatedColumnFormula>
    </tableColumn>
    <tableColumn id="24" xr3:uid="{636DCFA4-E502-4690-9E76-87B7108227AD}" name="in PESOS Earnings" dataDxfId="5">
      <calculatedColumnFormula>(Table3[[#This Row],[TOTAL PROFIT]]*Table3[[#This Row],[Exchange Rate]])</calculatedColumnFormula>
    </tableColumn>
    <tableColumn id="25" xr3:uid="{FB4E76E0-EA49-4A91-B844-895DD79058D1}" name="Trade Play Use" dataDxfId="4"/>
    <tableColumn id="26" xr3:uid="{C89D50EC-35AF-4092-B890-94997DB74078}" name="Lessons Learned" dataDxfId="3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4CEBB13-A3D3-4DF3-8FB8-958B7809EF66}" name="Table7" displayName="Table7" ref="A8:Y11" totalsRowShown="0" headerRowDxfId="66" dataDxfId="65" tableBorderDxfId="64">
  <autoFilter ref="A8:Y11" xr:uid="{D4CEBB13-A3D3-4DF3-8FB8-958B7809EF66}"/>
  <tableColumns count="25">
    <tableColumn id="1" xr3:uid="{354DC0C9-F7A4-4D84-8A58-66AA6F464D4B}" name="SN" dataDxfId="63"/>
    <tableColumn id="16385" xr3:uid="{D0025C7E-030F-491F-8165-ED7B5ECAA7FD}" name="TYPE" dataDxfId="62"/>
    <tableColumn id="2" xr3:uid="{A73B1A49-4F87-49D5-8E60-65E9AE81D738}" name="BUYING DATE" dataDxfId="61"/>
    <tableColumn id="3" xr3:uid="{ADF07292-A313-4CD9-8A39-41CD4F4D3E10}" name="ENTRY TIME" dataDxfId="60"/>
    <tableColumn id="4" xr3:uid="{A79BE787-B5E4-4097-B270-629494D732A5}" name="EXIT TIME" dataDxfId="59"/>
    <tableColumn id="5" xr3:uid="{68B5867B-9676-42AE-A752-FBDCE08DB89E}" name="CRYPTO NAME" dataDxfId="58"/>
    <tableColumn id="6" xr3:uid="{AF299BFE-0AB7-41F7-BADE-86007B590865}" name="PRICE WHEN BOUGHT" dataDxfId="57" dataCellStyle="Currency"/>
    <tableColumn id="7" xr3:uid="{580D5CF4-DB6E-4732-84D7-142F55F49D40}" name="UNITS" dataDxfId="56"/>
    <tableColumn id="8" xr3:uid="{58287710-EE27-4A53-88C3-6599B7E991E9}" name="LEVERAGE USED" dataDxfId="55"/>
    <tableColumn id="9" xr3:uid="{98B31A63-00E9-4A6F-8D77-41EC1872A96F}" name="USDT GROSS" dataDxfId="54">
      <calculatedColumnFormula>Table7[[#This Row],[PRICE WHEN BOUGHT]]*Table7[[#This Row],[UNITS]]</calculatedColumnFormula>
    </tableColumn>
    <tableColumn id="10" xr3:uid="{D503A481-4DA9-4253-814D-ADAF471BF450}" name="COMMISSION EXPENSE" dataDxfId="53"/>
    <tableColumn id="11" xr3:uid="{3CD0D73F-5B6A-4611-A6DF-2AA5229B3746}" name="TOTAL AMOUNT BOUGHT" dataDxfId="52" dataCellStyle="Currency">
      <calculatedColumnFormula>Table7[[#This Row],[PRICE WHEN BOUGHT]]*Table7[[#This Row],[UNITS]]</calculatedColumnFormula>
    </tableColumn>
    <tableColumn id="12" xr3:uid="{0052F14B-804A-4562-9120-FB6B7685CF1A}" name="PRICE WHEN SOLD" dataDxfId="51"/>
    <tableColumn id="13" xr3:uid="{909E712F-14FE-4BDE-94F5-B4CAF7BE61AB}" name="UNITS2" dataDxfId="50"/>
    <tableColumn id="14" xr3:uid="{34C43A9C-DB60-4D3E-B041-9B8FB9E798B4}" name="USDT Gross3" dataDxfId="49"/>
    <tableColumn id="15" xr3:uid="{88A5EB09-C441-4930-B850-43620B313E08}" name="USDT Commission" dataDxfId="48"/>
    <tableColumn id="16" xr3:uid="{DEE09DFF-0441-4E3A-93BB-6ABB96D3955C}" name="TOTAL AMOUNT SOLD" dataDxfId="47" dataCellStyle="Currency">
      <calculatedColumnFormula>Table7[[#This Row],[PRICE WHEN SOLD]]*Table7[[#This Row],[UNITS2]]</calculatedColumnFormula>
    </tableColumn>
    <tableColumn id="17" xr3:uid="{91BC3CAA-11CA-48C2-9C54-AF7819D3424E}" name="PROFITS PERCENTAGE %" dataDxfId="46">
      <calculatedColumnFormula>IFERROR(Table7[[#This Row],[TOTAL PROFIT]]/Table7[[#This Row],[TOTAL AMOUNT BOUGHT]],"")</calculatedColumnFormula>
    </tableColumn>
    <tableColumn id="18" xr3:uid="{A8565C9A-EFC1-41CF-890D-DBAB7DF095E2}" name="TOTAL PROFIT" dataDxfId="45" dataCellStyle="Currency">
      <calculatedColumnFormula>IF(Table7[[#This Row],[TYPE]]="BUY LONG",Table7[[#This Row],[TOTAL AMOUNT SOLD]]-Table7[[#This Row],[TOTAL AMOUNT BOUGHT]],Table7[[#This Row],[TOTAL AMOUNT BOUGHT]]-Table7[[#This Row],[TOTAL AMOUNT SOLD]])</calculatedColumnFormula>
    </tableColumn>
    <tableColumn id="19" xr3:uid="{6863B1DC-EF82-4910-80C7-EA99E52C5AA8}" name="EXHANGE RATE" dataDxfId="44" dataCellStyle="Comma">
      <calculatedColumnFormula>'Table 0 (2)'!$C$108</calculatedColumnFormula>
    </tableColumn>
    <tableColumn id="20" xr3:uid="{BF23028E-01F4-4E8C-B719-C5B02FBA6140}" name="PROFITS(PHP)" dataDxfId="43">
      <calculatedColumnFormula>Table7[[#This Row],[TOTAL PROFIT]]*Table7[[#This Row],[EXHANGE RATE]]</calculatedColumnFormula>
    </tableColumn>
    <tableColumn id="22" xr3:uid="{73D6FF9B-4020-488E-A71A-C5BB324CCD3F}" name="MODE" dataDxfId="42"/>
    <tableColumn id="23" xr3:uid="{F85B8F8D-E547-40BC-A6E9-70EA9B9B0525}" name="TIME FRAME" dataDxfId="41"/>
    <tableColumn id="24" xr3:uid="{C46640B6-5E60-4743-9901-4A6CF4163275}" name="TRADE PLAY USED" dataDxfId="40"/>
    <tableColumn id="25" xr3:uid="{759C241E-9E2C-49FF-B2CE-222CB38CE521}" name="LESSONS LEARNED" dataDxfId="39"/>
  </tableColumns>
  <tableStyleInfo name="TableStyleLight17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731355-DA81-47DB-B154-0E3992667DD0}" name="Table2" displayName="Table2" ref="A1:A6" totalsRowShown="0">
  <autoFilter ref="A1:A6" xr:uid="{A9731355-DA81-47DB-B154-0E3992667DD0}"/>
  <tableColumns count="1">
    <tableColumn id="1" xr3:uid="{8596CE69-3E9C-4FAC-9AFC-B7FB7C6FE4E9}" name="PAI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7864F95-DB34-465A-91C7-9D688D90F58C}" name="Table5" displayName="Table5" ref="B1:B13" totalsRowShown="0">
  <autoFilter ref="B1:B13" xr:uid="{97864F95-DB34-465A-91C7-9D688D90F58C}"/>
  <tableColumns count="1">
    <tableColumn id="1" xr3:uid="{70E2A220-08ED-4E43-B477-34AF9FEB7033}" name="MONTH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2EDD9B-96C6-4BBB-838E-D9A6CECDA68F}" name="Table8" displayName="Table8" ref="D1:E10" totalsRowShown="0">
  <autoFilter ref="D1:E10" xr:uid="{B92EDD9B-96C6-4BBB-838E-D9A6CECDA68F}"/>
  <tableColumns count="2">
    <tableColumn id="1" xr3:uid="{1D828CF4-8EE5-423D-BEF5-B4CBDDB7128D}" name="Mode"/>
    <tableColumn id="2" xr3:uid="{D7E189E3-D0AF-4CB4-A6D7-1912532D2C30}" name="YEA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586CA24-FA76-48E4-BAC2-890260459180}" name="Table9" displayName="Table9" ref="C1:C13" totalsRowShown="0" headerRowDxfId="2" dataDxfId="1">
  <autoFilter ref="C1:C13" xr:uid="{2586CA24-FA76-48E4-BAC2-890260459180}"/>
  <tableColumns count="1">
    <tableColumn id="1" xr3:uid="{5D8FE63A-FAAC-4D29-81DD-DF9A4A3136A7}" name="TF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CCFD-AFD2-476C-B070-7F364C2504B4}">
  <dimension ref="A1:F150"/>
  <sheetViews>
    <sheetView topLeftCell="A108" workbookViewId="0">
      <selection activeCell="Q162" sqref="Q162"/>
    </sheetView>
  </sheetViews>
  <sheetFormatPr defaultRowHeight="14.4" x14ac:dyDescent="0.3"/>
  <cols>
    <col min="1" max="1" width="38.44140625" bestFit="1" customWidth="1"/>
    <col min="2" max="2" width="7.88671875" bestFit="1" customWidth="1"/>
    <col min="3" max="3" width="12" bestFit="1" customWidth="1"/>
    <col min="4" max="4" width="9" bestFit="1" customWidth="1"/>
    <col min="5" max="5" width="12.109375" bestFit="1" customWidth="1"/>
    <col min="6" max="6" width="8" bestFit="1" customWidth="1"/>
  </cols>
  <sheetData>
    <row r="1" spans="1:6" hidden="1" x14ac:dyDescent="0.3">
      <c r="A1" t="s">
        <v>83</v>
      </c>
      <c r="B1" t="s">
        <v>84</v>
      </c>
      <c r="C1" t="s">
        <v>85</v>
      </c>
      <c r="D1" t="s">
        <v>86</v>
      </c>
      <c r="E1" t="s">
        <v>87</v>
      </c>
      <c r="F1" t="s">
        <v>88</v>
      </c>
    </row>
    <row r="2" spans="1:6" hidden="1" x14ac:dyDescent="0.3">
      <c r="A2" s="6" t="s">
        <v>89</v>
      </c>
      <c r="B2" s="6" t="s">
        <v>90</v>
      </c>
      <c r="C2">
        <v>0.84691700000000003</v>
      </c>
      <c r="D2">
        <v>1.1807529999999999</v>
      </c>
      <c r="E2" s="6" t="s">
        <v>91</v>
      </c>
      <c r="F2" s="6" t="s">
        <v>92</v>
      </c>
    </row>
    <row r="3" spans="1:6" hidden="1" x14ac:dyDescent="0.3">
      <c r="A3" s="6" t="s">
        <v>93</v>
      </c>
      <c r="B3" s="6" t="s">
        <v>94</v>
      </c>
      <c r="C3">
        <v>0.72223099999999996</v>
      </c>
      <c r="D3">
        <v>1.384598</v>
      </c>
      <c r="E3" s="6" t="s">
        <v>95</v>
      </c>
      <c r="F3" s="6" t="s">
        <v>92</v>
      </c>
    </row>
    <row r="4" spans="1:6" hidden="1" x14ac:dyDescent="0.3">
      <c r="A4" s="6" t="s">
        <v>96</v>
      </c>
      <c r="B4" s="6" t="s">
        <v>97</v>
      </c>
      <c r="C4">
        <v>1.3594729999999999</v>
      </c>
      <c r="D4">
        <v>0.73557899999999998</v>
      </c>
      <c r="E4" s="6" t="s">
        <v>98</v>
      </c>
      <c r="F4" s="6" t="s">
        <v>92</v>
      </c>
    </row>
    <row r="5" spans="1:6" hidden="1" x14ac:dyDescent="0.3">
      <c r="A5" s="6" t="s">
        <v>99</v>
      </c>
      <c r="B5" s="6" t="s">
        <v>100</v>
      </c>
      <c r="C5">
        <v>1.257441</v>
      </c>
      <c r="D5">
        <v>0.79526600000000003</v>
      </c>
      <c r="E5" s="6" t="s">
        <v>101</v>
      </c>
      <c r="F5" s="6" t="s">
        <v>92</v>
      </c>
    </row>
    <row r="6" spans="1:6" hidden="1" x14ac:dyDescent="0.3">
      <c r="A6" s="6" t="s">
        <v>102</v>
      </c>
      <c r="B6" s="6" t="s">
        <v>103</v>
      </c>
      <c r="C6">
        <v>109.971429</v>
      </c>
      <c r="D6">
        <v>9.0930000000000004E-3</v>
      </c>
      <c r="E6" s="6" t="s">
        <v>104</v>
      </c>
      <c r="F6" s="6" t="s">
        <v>92</v>
      </c>
    </row>
    <row r="7" spans="1:6" hidden="1" x14ac:dyDescent="0.3">
      <c r="A7" s="6" t="s">
        <v>105</v>
      </c>
      <c r="B7" s="6" t="s">
        <v>106</v>
      </c>
      <c r="C7">
        <v>0.91526099999999999</v>
      </c>
      <c r="D7">
        <v>1.0925849999999999</v>
      </c>
      <c r="E7" s="6" t="s">
        <v>107</v>
      </c>
      <c r="F7" s="6" t="s">
        <v>92</v>
      </c>
    </row>
    <row r="8" spans="1:6" hidden="1" x14ac:dyDescent="0.3">
      <c r="A8" s="6" t="s">
        <v>108</v>
      </c>
      <c r="B8" s="6" t="s">
        <v>109</v>
      </c>
      <c r="C8">
        <v>416.70063299999998</v>
      </c>
      <c r="D8">
        <v>2.3999999999999998E-3</v>
      </c>
      <c r="E8" s="6" t="s">
        <v>110</v>
      </c>
      <c r="F8" s="6" t="s">
        <v>92</v>
      </c>
    </row>
    <row r="9" spans="1:6" hidden="1" x14ac:dyDescent="0.3">
      <c r="A9" s="6" t="s">
        <v>111</v>
      </c>
      <c r="B9" s="6" t="s">
        <v>112</v>
      </c>
      <c r="C9">
        <v>79.916482000000002</v>
      </c>
      <c r="D9">
        <v>1.2513E-2</v>
      </c>
      <c r="E9" s="6" t="s">
        <v>113</v>
      </c>
      <c r="F9" s="6" t="s">
        <v>92</v>
      </c>
    </row>
    <row r="10" spans="1:6" hidden="1" x14ac:dyDescent="0.3">
      <c r="A10" s="6" t="s">
        <v>114</v>
      </c>
      <c r="B10" s="6" t="s">
        <v>115</v>
      </c>
      <c r="C10">
        <v>102.81049</v>
      </c>
      <c r="D10">
        <v>9.7269999999999995E-3</v>
      </c>
      <c r="E10" s="6" t="s">
        <v>116</v>
      </c>
      <c r="F10" s="6" t="s">
        <v>92</v>
      </c>
    </row>
    <row r="11" spans="1:6" hidden="1" x14ac:dyDescent="0.3">
      <c r="A11" s="6" t="s">
        <v>117</v>
      </c>
      <c r="B11" s="6" t="s">
        <v>118</v>
      </c>
      <c r="C11">
        <v>132.936286</v>
      </c>
      <c r="D11">
        <v>7.522E-3</v>
      </c>
      <c r="E11" s="6" t="s">
        <v>119</v>
      </c>
      <c r="F11" s="6" t="s">
        <v>92</v>
      </c>
    </row>
    <row r="12" spans="1:6" hidden="1" x14ac:dyDescent="0.3">
      <c r="A12" s="6" t="s">
        <v>120</v>
      </c>
      <c r="B12" s="6" t="s">
        <v>121</v>
      </c>
      <c r="C12">
        <v>647.48333300000002</v>
      </c>
      <c r="D12">
        <v>1.544E-3</v>
      </c>
      <c r="E12" s="6" t="s">
        <v>122</v>
      </c>
      <c r="F12" s="6" t="s">
        <v>92</v>
      </c>
    </row>
    <row r="13" spans="1:6" hidden="1" x14ac:dyDescent="0.3">
      <c r="A13" s="6" t="s">
        <v>123</v>
      </c>
      <c r="B13" s="6" t="s">
        <v>124</v>
      </c>
      <c r="C13">
        <v>96.482410000000002</v>
      </c>
      <c r="D13">
        <v>1.0364999999999999E-2</v>
      </c>
      <c r="E13" s="6" t="s">
        <v>125</v>
      </c>
      <c r="F13" s="6" t="s">
        <v>92</v>
      </c>
    </row>
    <row r="14" spans="1:6" hidden="1" x14ac:dyDescent="0.3">
      <c r="A14" s="6" t="s">
        <v>126</v>
      </c>
      <c r="B14" s="6" t="s">
        <v>127</v>
      </c>
      <c r="C14">
        <v>488.45738599999999</v>
      </c>
      <c r="D14">
        <v>2.0470000000000002E-3</v>
      </c>
      <c r="E14" s="6" t="s">
        <v>128</v>
      </c>
      <c r="F14" s="6" t="s">
        <v>92</v>
      </c>
    </row>
    <row r="15" spans="1:6" hidden="1" x14ac:dyDescent="0.3">
      <c r="A15" s="6" t="s">
        <v>129</v>
      </c>
      <c r="B15" s="6" t="s">
        <v>130</v>
      </c>
      <c r="C15">
        <v>1.806594</v>
      </c>
      <c r="D15">
        <v>0.55352800000000002</v>
      </c>
      <c r="E15" s="6" t="s">
        <v>131</v>
      </c>
      <c r="F15" s="6" t="s">
        <v>92</v>
      </c>
    </row>
    <row r="16" spans="1:6" hidden="1" x14ac:dyDescent="0.3">
      <c r="A16" s="6" t="s">
        <v>132</v>
      </c>
      <c r="B16" s="6" t="s">
        <v>133</v>
      </c>
      <c r="C16">
        <v>1.688105</v>
      </c>
      <c r="D16">
        <v>0.59238000000000002</v>
      </c>
      <c r="E16" s="6" t="s">
        <v>134</v>
      </c>
      <c r="F16" s="6" t="s">
        <v>92</v>
      </c>
    </row>
    <row r="17" spans="1:6" hidden="1" x14ac:dyDescent="0.3">
      <c r="A17" s="6" t="s">
        <v>135</v>
      </c>
      <c r="B17" s="6" t="s">
        <v>136</v>
      </c>
      <c r="C17">
        <v>1</v>
      </c>
      <c r="D17">
        <v>1</v>
      </c>
      <c r="E17" s="6" t="s">
        <v>137</v>
      </c>
      <c r="F17" s="6" t="s">
        <v>92</v>
      </c>
    </row>
    <row r="18" spans="1:6" hidden="1" x14ac:dyDescent="0.3">
      <c r="A18" s="6" t="s">
        <v>138</v>
      </c>
      <c r="B18" s="6" t="s">
        <v>139</v>
      </c>
      <c r="C18">
        <v>0.37645400000000001</v>
      </c>
      <c r="D18">
        <v>2.6563680000000001</v>
      </c>
      <c r="E18" s="6" t="s">
        <v>140</v>
      </c>
      <c r="F18" s="6" t="s">
        <v>92</v>
      </c>
    </row>
    <row r="19" spans="1:6" hidden="1" x14ac:dyDescent="0.3">
      <c r="A19" s="6" t="s">
        <v>141</v>
      </c>
      <c r="B19" s="6" t="s">
        <v>142</v>
      </c>
      <c r="C19">
        <v>83.912054999999995</v>
      </c>
      <c r="D19">
        <v>1.1917000000000001E-2</v>
      </c>
      <c r="E19" s="6" t="s">
        <v>143</v>
      </c>
      <c r="F19" s="6" t="s">
        <v>92</v>
      </c>
    </row>
    <row r="20" spans="1:6" hidden="1" x14ac:dyDescent="0.3">
      <c r="A20" s="6" t="s">
        <v>144</v>
      </c>
      <c r="B20" s="6" t="s">
        <v>145</v>
      </c>
      <c r="C20">
        <v>2.000734</v>
      </c>
      <c r="D20">
        <v>0.49981700000000001</v>
      </c>
      <c r="E20" s="6" t="s">
        <v>146</v>
      </c>
      <c r="F20" s="6" t="s">
        <v>92</v>
      </c>
    </row>
    <row r="21" spans="1:6" hidden="1" x14ac:dyDescent="0.3">
      <c r="A21" s="6" t="s">
        <v>147</v>
      </c>
      <c r="B21" s="6" t="s">
        <v>148</v>
      </c>
      <c r="C21">
        <v>2.519641</v>
      </c>
      <c r="D21">
        <v>0.39688200000000001</v>
      </c>
      <c r="E21" s="6" t="s">
        <v>149</v>
      </c>
      <c r="F21" s="6" t="s">
        <v>92</v>
      </c>
    </row>
    <row r="22" spans="1:6" hidden="1" x14ac:dyDescent="0.3">
      <c r="A22" s="6" t="s">
        <v>150</v>
      </c>
      <c r="B22" s="6" t="s">
        <v>151</v>
      </c>
      <c r="C22">
        <v>2.0119630000000002</v>
      </c>
      <c r="D22">
        <v>0.497027</v>
      </c>
      <c r="E22" s="6" t="s">
        <v>152</v>
      </c>
      <c r="F22" s="6" t="s">
        <v>92</v>
      </c>
    </row>
    <row r="23" spans="1:6" hidden="1" x14ac:dyDescent="0.3">
      <c r="A23" s="6" t="s">
        <v>153</v>
      </c>
      <c r="B23" s="6" t="s">
        <v>154</v>
      </c>
      <c r="C23">
        <v>6.8758929999999996</v>
      </c>
      <c r="D23">
        <v>0.14543600000000001</v>
      </c>
      <c r="E23" s="6" t="s">
        <v>155</v>
      </c>
      <c r="F23" s="6" t="s">
        <v>92</v>
      </c>
    </row>
    <row r="24" spans="1:6" hidden="1" x14ac:dyDescent="0.3">
      <c r="A24" s="6" t="s">
        <v>156</v>
      </c>
      <c r="B24" s="6" t="s">
        <v>157</v>
      </c>
      <c r="C24">
        <v>1.657381</v>
      </c>
      <c r="D24">
        <v>0.60336199999999995</v>
      </c>
      <c r="E24" s="6" t="s">
        <v>158</v>
      </c>
      <c r="F24" s="6" t="s">
        <v>92</v>
      </c>
    </row>
    <row r="25" spans="1:6" hidden="1" x14ac:dyDescent="0.3">
      <c r="A25" s="6" t="s">
        <v>159</v>
      </c>
      <c r="B25" s="6" t="s">
        <v>160</v>
      </c>
      <c r="C25">
        <v>11.109235999999999</v>
      </c>
      <c r="D25">
        <v>9.0014999999999998E-2</v>
      </c>
      <c r="E25" s="6" t="s">
        <v>161</v>
      </c>
      <c r="F25" s="6" t="s">
        <v>92</v>
      </c>
    </row>
    <row r="26" spans="1:6" hidden="1" x14ac:dyDescent="0.3">
      <c r="A26" s="6" t="s">
        <v>162</v>
      </c>
      <c r="B26" s="6" t="s">
        <v>163</v>
      </c>
      <c r="C26">
        <v>5.1205569999999998</v>
      </c>
      <c r="D26">
        <v>0.19529099999999999</v>
      </c>
      <c r="E26" s="6" t="s">
        <v>164</v>
      </c>
      <c r="F26" s="6" t="s">
        <v>92</v>
      </c>
    </row>
    <row r="27" spans="1:6" hidden="1" x14ac:dyDescent="0.3">
      <c r="A27" s="6" t="s">
        <v>165</v>
      </c>
      <c r="B27" s="6" t="s">
        <v>166</v>
      </c>
      <c r="C27">
        <v>1.357407</v>
      </c>
      <c r="D27">
        <v>0.73669799999999996</v>
      </c>
      <c r="E27" s="6" t="s">
        <v>167</v>
      </c>
      <c r="F27" s="6" t="s">
        <v>92</v>
      </c>
    </row>
    <row r="28" spans="1:6" hidden="1" x14ac:dyDescent="0.3">
      <c r="A28" s="6" t="s">
        <v>168</v>
      </c>
      <c r="B28" s="6" t="s">
        <v>169</v>
      </c>
      <c r="C28">
        <v>1.656407</v>
      </c>
      <c r="D28">
        <v>0.60371600000000003</v>
      </c>
      <c r="E28" s="6" t="s">
        <v>170</v>
      </c>
      <c r="F28" s="6" t="s">
        <v>92</v>
      </c>
    </row>
    <row r="29" spans="1:6" hidden="1" x14ac:dyDescent="0.3">
      <c r="A29" s="6" t="s">
        <v>171</v>
      </c>
      <c r="B29" s="6" t="s">
        <v>172</v>
      </c>
      <c r="C29">
        <v>1978.0549900000001</v>
      </c>
      <c r="D29">
        <v>5.0600000000000005E-4</v>
      </c>
      <c r="E29" s="6" t="s">
        <v>173</v>
      </c>
      <c r="F29" s="6" t="s">
        <v>92</v>
      </c>
    </row>
    <row r="30" spans="1:6" hidden="1" x14ac:dyDescent="0.3">
      <c r="A30" s="6" t="s">
        <v>174</v>
      </c>
      <c r="B30" s="6" t="s">
        <v>175</v>
      </c>
      <c r="C30">
        <v>4063.702929</v>
      </c>
      <c r="D30">
        <v>2.4600000000000002E-4</v>
      </c>
      <c r="E30" s="6" t="s">
        <v>176</v>
      </c>
      <c r="F30" s="6" t="s">
        <v>92</v>
      </c>
    </row>
    <row r="31" spans="1:6" hidden="1" x14ac:dyDescent="0.3">
      <c r="A31" s="6" t="s">
        <v>177</v>
      </c>
      <c r="B31" s="6" t="s">
        <v>178</v>
      </c>
      <c r="C31">
        <v>93.612048000000001</v>
      </c>
      <c r="D31">
        <v>1.0682000000000001E-2</v>
      </c>
      <c r="E31" s="6" t="s">
        <v>179</v>
      </c>
      <c r="F31" s="6" t="s">
        <v>92</v>
      </c>
    </row>
    <row r="32" spans="1:6" hidden="1" x14ac:dyDescent="0.3">
      <c r="A32" s="6" t="s">
        <v>180</v>
      </c>
      <c r="B32" s="6" t="s">
        <v>181</v>
      </c>
      <c r="C32">
        <v>556.59969699999999</v>
      </c>
      <c r="D32">
        <v>1.797E-3</v>
      </c>
      <c r="E32" s="6" t="s">
        <v>182</v>
      </c>
      <c r="F32" s="6" t="s">
        <v>92</v>
      </c>
    </row>
    <row r="33" spans="1:6" hidden="1" x14ac:dyDescent="0.3">
      <c r="A33" s="6" t="s">
        <v>183</v>
      </c>
      <c r="B33" s="6" t="s">
        <v>184</v>
      </c>
      <c r="C33">
        <v>100.87767100000001</v>
      </c>
      <c r="D33">
        <v>9.9129999999999999E-3</v>
      </c>
      <c r="E33" s="6" t="s">
        <v>185</v>
      </c>
      <c r="F33" s="6" t="s">
        <v>92</v>
      </c>
    </row>
    <row r="34" spans="1:6" hidden="1" x14ac:dyDescent="0.3">
      <c r="A34" s="6" t="s">
        <v>186</v>
      </c>
      <c r="B34" s="6" t="s">
        <v>187</v>
      </c>
      <c r="C34">
        <v>767.19950400000005</v>
      </c>
      <c r="D34">
        <v>1.3029999999999999E-3</v>
      </c>
      <c r="E34" s="6" t="s">
        <v>188</v>
      </c>
      <c r="F34" s="6" t="s">
        <v>92</v>
      </c>
    </row>
    <row r="35" spans="1:6" hidden="1" x14ac:dyDescent="0.3">
      <c r="A35" s="6" t="s">
        <v>189</v>
      </c>
      <c r="B35" s="6" t="s">
        <v>190</v>
      </c>
      <c r="C35">
        <v>6.5040969999999998</v>
      </c>
      <c r="D35">
        <v>0.153749</v>
      </c>
      <c r="E35" s="6" t="s">
        <v>191</v>
      </c>
      <c r="F35" s="6" t="s">
        <v>92</v>
      </c>
    </row>
    <row r="36" spans="1:6" hidden="1" x14ac:dyDescent="0.3">
      <c r="A36" s="6" t="s">
        <v>192</v>
      </c>
      <c r="B36" s="6" t="s">
        <v>193</v>
      </c>
      <c r="C36">
        <v>3922.0707069999999</v>
      </c>
      <c r="D36">
        <v>2.5500000000000002E-4</v>
      </c>
      <c r="E36" s="6" t="s">
        <v>194</v>
      </c>
      <c r="F36" s="6" t="s">
        <v>92</v>
      </c>
    </row>
    <row r="37" spans="1:6" hidden="1" x14ac:dyDescent="0.3">
      <c r="A37" s="6" t="s">
        <v>195</v>
      </c>
      <c r="B37" s="6" t="s">
        <v>196</v>
      </c>
      <c r="C37">
        <v>1984.1164450000001</v>
      </c>
      <c r="D37">
        <v>5.04E-4</v>
      </c>
      <c r="E37" s="6" t="s">
        <v>197</v>
      </c>
      <c r="F37" s="6" t="s">
        <v>92</v>
      </c>
    </row>
    <row r="38" spans="1:6" hidden="1" x14ac:dyDescent="0.3">
      <c r="A38" s="6" t="s">
        <v>198</v>
      </c>
      <c r="B38" s="6" t="s">
        <v>199</v>
      </c>
      <c r="C38">
        <v>618.47982500000001</v>
      </c>
      <c r="D38">
        <v>1.6169999999999999E-3</v>
      </c>
      <c r="E38" s="6" t="s">
        <v>200</v>
      </c>
      <c r="F38" s="6" t="s">
        <v>92</v>
      </c>
    </row>
    <row r="39" spans="1:6" hidden="1" x14ac:dyDescent="0.3">
      <c r="A39" s="6" t="s">
        <v>201</v>
      </c>
      <c r="B39" s="6" t="s">
        <v>202</v>
      </c>
      <c r="C39">
        <v>6.3569129999999996</v>
      </c>
      <c r="D39">
        <v>0.157309</v>
      </c>
      <c r="E39" s="6" t="s">
        <v>203</v>
      </c>
      <c r="F39" s="6" t="s">
        <v>92</v>
      </c>
    </row>
    <row r="40" spans="1:6" hidden="1" x14ac:dyDescent="0.3">
      <c r="A40" s="6" t="s">
        <v>204</v>
      </c>
      <c r="B40" s="6" t="s">
        <v>205</v>
      </c>
      <c r="C40">
        <v>1</v>
      </c>
      <c r="D40">
        <v>1</v>
      </c>
      <c r="E40" s="6" t="s">
        <v>206</v>
      </c>
      <c r="F40" s="6" t="s">
        <v>92</v>
      </c>
    </row>
    <row r="41" spans="1:6" hidden="1" x14ac:dyDescent="0.3">
      <c r="A41" s="6" t="s">
        <v>207</v>
      </c>
      <c r="B41" s="6" t="s">
        <v>208</v>
      </c>
      <c r="C41">
        <v>21.736757999999998</v>
      </c>
      <c r="D41">
        <v>4.6004999999999997E-2</v>
      </c>
      <c r="E41" s="6" t="s">
        <v>209</v>
      </c>
      <c r="F41" s="6" t="s">
        <v>92</v>
      </c>
    </row>
    <row r="42" spans="1:6" hidden="1" x14ac:dyDescent="0.3">
      <c r="A42" s="6" t="s">
        <v>210</v>
      </c>
      <c r="B42" s="6" t="s">
        <v>211</v>
      </c>
      <c r="C42">
        <v>6.2987900000000003</v>
      </c>
      <c r="D42">
        <v>0.15876100000000001</v>
      </c>
      <c r="E42" s="6" t="s">
        <v>212</v>
      </c>
      <c r="F42" s="6" t="s">
        <v>92</v>
      </c>
    </row>
    <row r="43" spans="1:6" hidden="1" x14ac:dyDescent="0.3">
      <c r="A43" s="6" t="s">
        <v>213</v>
      </c>
      <c r="B43" s="6" t="s">
        <v>214</v>
      </c>
      <c r="C43">
        <v>177.69290599999999</v>
      </c>
      <c r="D43">
        <v>5.6280000000000002E-3</v>
      </c>
      <c r="E43" s="6" t="s">
        <v>215</v>
      </c>
      <c r="F43" s="6" t="s">
        <v>92</v>
      </c>
    </row>
    <row r="44" spans="1:6" hidden="1" x14ac:dyDescent="0.3">
      <c r="A44" s="6" t="s">
        <v>216</v>
      </c>
      <c r="B44" s="6" t="s">
        <v>217</v>
      </c>
      <c r="C44">
        <v>56.927371000000001</v>
      </c>
      <c r="D44">
        <v>1.7565999999999998E-2</v>
      </c>
      <c r="E44" s="6" t="s">
        <v>218</v>
      </c>
      <c r="F44" s="6" t="s">
        <v>92</v>
      </c>
    </row>
    <row r="45" spans="1:6" hidden="1" x14ac:dyDescent="0.3">
      <c r="A45" s="6" t="s">
        <v>219</v>
      </c>
      <c r="B45" s="6" t="s">
        <v>220</v>
      </c>
      <c r="C45">
        <v>2.705174</v>
      </c>
      <c r="D45">
        <v>0.36966199999999999</v>
      </c>
      <c r="E45" s="6" t="s">
        <v>221</v>
      </c>
      <c r="F45" s="6" t="s">
        <v>92</v>
      </c>
    </row>
    <row r="46" spans="1:6" hidden="1" x14ac:dyDescent="0.3">
      <c r="A46" s="6" t="s">
        <v>222</v>
      </c>
      <c r="B46" s="6" t="s">
        <v>223</v>
      </c>
      <c r="C46">
        <v>15.726252000000001</v>
      </c>
      <c r="D46">
        <v>6.3588000000000006E-2</v>
      </c>
      <c r="E46" s="6" t="s">
        <v>224</v>
      </c>
      <c r="F46" s="6" t="s">
        <v>92</v>
      </c>
    </row>
    <row r="47" spans="1:6" hidden="1" x14ac:dyDescent="0.3">
      <c r="A47" s="6" t="s">
        <v>225</v>
      </c>
      <c r="B47" s="6" t="s">
        <v>226</v>
      </c>
      <c r="C47">
        <v>15.046087999999999</v>
      </c>
      <c r="D47">
        <v>6.6461999999999993E-2</v>
      </c>
      <c r="E47" s="6" t="s">
        <v>227</v>
      </c>
      <c r="F47" s="6" t="s">
        <v>92</v>
      </c>
    </row>
    <row r="48" spans="1:6" hidden="1" x14ac:dyDescent="0.3">
      <c r="A48" s="6" t="s">
        <v>228</v>
      </c>
      <c r="B48" s="6" t="s">
        <v>229</v>
      </c>
      <c r="C48">
        <v>44.297604999999997</v>
      </c>
      <c r="D48">
        <v>2.2575000000000001E-2</v>
      </c>
      <c r="E48" s="6" t="s">
        <v>230</v>
      </c>
      <c r="F48" s="6" t="s">
        <v>92</v>
      </c>
    </row>
    <row r="49" spans="1:6" hidden="1" x14ac:dyDescent="0.3">
      <c r="A49" s="6" t="s">
        <v>231</v>
      </c>
      <c r="B49" s="6" t="s">
        <v>232</v>
      </c>
      <c r="C49">
        <v>2.0799340000000002</v>
      </c>
      <c r="D49">
        <v>0.48078500000000002</v>
      </c>
      <c r="E49" s="6" t="s">
        <v>233</v>
      </c>
      <c r="F49" s="6" t="s">
        <v>92</v>
      </c>
    </row>
    <row r="50" spans="1:6" hidden="1" x14ac:dyDescent="0.3">
      <c r="A50" s="6" t="s">
        <v>234</v>
      </c>
      <c r="B50" s="6" t="s">
        <v>235</v>
      </c>
      <c r="C50">
        <v>51.798667000000002</v>
      </c>
      <c r="D50">
        <v>1.9306E-2</v>
      </c>
      <c r="E50" s="6" t="s">
        <v>236</v>
      </c>
      <c r="F50" s="6" t="s">
        <v>92</v>
      </c>
    </row>
    <row r="51" spans="1:6" hidden="1" x14ac:dyDescent="0.3">
      <c r="A51" s="6" t="s">
        <v>237</v>
      </c>
      <c r="B51" s="6" t="s">
        <v>238</v>
      </c>
      <c r="C51">
        <v>3.1178439999999998</v>
      </c>
      <c r="D51">
        <v>0.32073400000000002</v>
      </c>
      <c r="E51" s="6" t="s">
        <v>239</v>
      </c>
      <c r="F51" s="6" t="s">
        <v>92</v>
      </c>
    </row>
    <row r="52" spans="1:6" hidden="1" x14ac:dyDescent="0.3">
      <c r="A52" s="6" t="s">
        <v>240</v>
      </c>
      <c r="B52" s="6" t="s">
        <v>241</v>
      </c>
      <c r="C52">
        <v>5.9584359999999998</v>
      </c>
      <c r="D52">
        <v>0.16782900000000001</v>
      </c>
      <c r="E52" s="6" t="s">
        <v>242</v>
      </c>
      <c r="F52" s="6" t="s">
        <v>92</v>
      </c>
    </row>
    <row r="53" spans="1:6" hidden="1" x14ac:dyDescent="0.3">
      <c r="A53" s="6" t="s">
        <v>243</v>
      </c>
      <c r="B53" s="6" t="s">
        <v>244</v>
      </c>
      <c r="C53">
        <v>0.72025499999999998</v>
      </c>
      <c r="D53">
        <v>1.388398</v>
      </c>
      <c r="E53" s="6" t="s">
        <v>245</v>
      </c>
      <c r="F53" s="6" t="s">
        <v>92</v>
      </c>
    </row>
    <row r="54" spans="1:6" hidden="1" x14ac:dyDescent="0.3">
      <c r="A54" s="6" t="s">
        <v>246</v>
      </c>
      <c r="B54" s="6" t="s">
        <v>247</v>
      </c>
      <c r="C54">
        <v>7.7357630000000004</v>
      </c>
      <c r="D54">
        <v>0.12927</v>
      </c>
      <c r="E54" s="6" t="s">
        <v>248</v>
      </c>
      <c r="F54" s="6" t="s">
        <v>92</v>
      </c>
    </row>
    <row r="55" spans="1:6" hidden="1" x14ac:dyDescent="0.3">
      <c r="A55" s="6" t="s">
        <v>249</v>
      </c>
      <c r="B55" s="6" t="s">
        <v>250</v>
      </c>
      <c r="C55">
        <v>9761.0552759999991</v>
      </c>
      <c r="D55">
        <v>1.02E-4</v>
      </c>
      <c r="E55" s="6" t="s">
        <v>251</v>
      </c>
      <c r="F55" s="6" t="s">
        <v>92</v>
      </c>
    </row>
    <row r="56" spans="1:6" hidden="1" x14ac:dyDescent="0.3">
      <c r="A56" s="6" t="s">
        <v>252</v>
      </c>
      <c r="B56" s="6" t="s">
        <v>253</v>
      </c>
      <c r="C56">
        <v>208.820684</v>
      </c>
      <c r="D56">
        <v>4.7889999999999999E-3</v>
      </c>
      <c r="E56" s="6" t="s">
        <v>254</v>
      </c>
      <c r="F56" s="6" t="s">
        <v>92</v>
      </c>
    </row>
    <row r="57" spans="1:6" hidden="1" x14ac:dyDescent="0.3">
      <c r="A57" s="6" t="s">
        <v>255</v>
      </c>
      <c r="B57" s="6" t="s">
        <v>256</v>
      </c>
      <c r="C57">
        <v>95.687191999999996</v>
      </c>
      <c r="D57">
        <v>1.0451E-2</v>
      </c>
      <c r="E57" s="6" t="s">
        <v>257</v>
      </c>
      <c r="F57" s="6" t="s">
        <v>92</v>
      </c>
    </row>
    <row r="58" spans="1:6" hidden="1" x14ac:dyDescent="0.3">
      <c r="A58" s="6" t="s">
        <v>258</v>
      </c>
      <c r="B58" s="6" t="s">
        <v>259</v>
      </c>
      <c r="C58">
        <v>23.702867999999999</v>
      </c>
      <c r="D58">
        <v>4.2188999999999997E-2</v>
      </c>
      <c r="E58" s="6" t="s">
        <v>260</v>
      </c>
      <c r="F58" s="6" t="s">
        <v>92</v>
      </c>
    </row>
    <row r="59" spans="1:6" hidden="1" x14ac:dyDescent="0.3">
      <c r="A59" s="6" t="s">
        <v>261</v>
      </c>
      <c r="B59" s="6" t="s">
        <v>262</v>
      </c>
      <c r="C59">
        <v>7.7828580000000001</v>
      </c>
      <c r="D59">
        <v>0.12848799999999999</v>
      </c>
      <c r="E59" s="6" t="s">
        <v>263</v>
      </c>
      <c r="F59" s="6" t="s">
        <v>92</v>
      </c>
    </row>
    <row r="60" spans="1:6" hidden="1" x14ac:dyDescent="0.3">
      <c r="A60" s="6" t="s">
        <v>264</v>
      </c>
      <c r="B60" s="6" t="s">
        <v>265</v>
      </c>
      <c r="C60">
        <v>304.51498900000001</v>
      </c>
      <c r="D60">
        <v>3.284E-3</v>
      </c>
      <c r="E60" s="6" t="s">
        <v>266</v>
      </c>
      <c r="F60" s="6" t="s">
        <v>92</v>
      </c>
    </row>
    <row r="61" spans="1:6" hidden="1" x14ac:dyDescent="0.3">
      <c r="A61" s="6" t="s">
        <v>267</v>
      </c>
      <c r="B61" s="6" t="s">
        <v>268</v>
      </c>
      <c r="C61">
        <v>126.146908</v>
      </c>
      <c r="D61">
        <v>7.927E-3</v>
      </c>
      <c r="E61" s="6" t="s">
        <v>269</v>
      </c>
      <c r="F61" s="6" t="s">
        <v>92</v>
      </c>
    </row>
    <row r="62" spans="1:6" hidden="1" x14ac:dyDescent="0.3">
      <c r="A62" s="6" t="s">
        <v>270</v>
      </c>
      <c r="B62" s="6" t="s">
        <v>271</v>
      </c>
      <c r="C62">
        <v>74.413256000000004</v>
      </c>
      <c r="D62">
        <v>1.3438E-2</v>
      </c>
      <c r="E62" s="6" t="s">
        <v>272</v>
      </c>
      <c r="F62" s="6" t="s">
        <v>92</v>
      </c>
    </row>
    <row r="63" spans="1:6" hidden="1" x14ac:dyDescent="0.3">
      <c r="A63" s="6" t="s">
        <v>273</v>
      </c>
      <c r="B63" s="6" t="s">
        <v>274</v>
      </c>
      <c r="C63">
        <v>14482.791013</v>
      </c>
      <c r="D63">
        <v>6.8999999999999997E-5</v>
      </c>
      <c r="E63" s="6" t="s">
        <v>275</v>
      </c>
      <c r="F63" s="6" t="s">
        <v>92</v>
      </c>
    </row>
    <row r="64" spans="1:6" hidden="1" x14ac:dyDescent="0.3">
      <c r="A64" s="6" t="s">
        <v>276</v>
      </c>
      <c r="B64" s="6" t="s">
        <v>277</v>
      </c>
      <c r="C64">
        <v>41468.167638999999</v>
      </c>
      <c r="D64">
        <v>2.4000000000000001E-5</v>
      </c>
      <c r="E64" s="6" t="s">
        <v>278</v>
      </c>
      <c r="F64" s="6" t="s">
        <v>92</v>
      </c>
    </row>
    <row r="65" spans="1:6" hidden="1" x14ac:dyDescent="0.3">
      <c r="A65" s="6" t="s">
        <v>279</v>
      </c>
      <c r="B65" s="6" t="s">
        <v>280</v>
      </c>
      <c r="C65">
        <v>1441.866174</v>
      </c>
      <c r="D65">
        <v>6.9399999999999996E-4</v>
      </c>
      <c r="E65" s="6" t="s">
        <v>281</v>
      </c>
      <c r="F65" s="6" t="s">
        <v>92</v>
      </c>
    </row>
    <row r="66" spans="1:6" hidden="1" x14ac:dyDescent="0.3">
      <c r="A66" s="6" t="s">
        <v>282</v>
      </c>
      <c r="B66" s="6" t="s">
        <v>283</v>
      </c>
      <c r="C66">
        <v>3.2556280000000002</v>
      </c>
      <c r="D66">
        <v>0.30715999999999999</v>
      </c>
      <c r="E66" s="6" t="s">
        <v>284</v>
      </c>
      <c r="F66" s="6" t="s">
        <v>92</v>
      </c>
    </row>
    <row r="67" spans="1:6" hidden="1" x14ac:dyDescent="0.3">
      <c r="A67" s="6" t="s">
        <v>285</v>
      </c>
      <c r="B67" s="6" t="s">
        <v>286</v>
      </c>
      <c r="C67">
        <v>155.39599999999999</v>
      </c>
      <c r="D67">
        <v>6.4349999999999997E-3</v>
      </c>
      <c r="E67" s="6" t="s">
        <v>287</v>
      </c>
      <c r="F67" s="6" t="s">
        <v>92</v>
      </c>
    </row>
    <row r="68" spans="1:6" hidden="1" x14ac:dyDescent="0.3">
      <c r="A68" s="6" t="s">
        <v>288</v>
      </c>
      <c r="B68" s="6" t="s">
        <v>289</v>
      </c>
      <c r="C68">
        <v>0.70865100000000003</v>
      </c>
      <c r="D68">
        <v>1.4111309999999999</v>
      </c>
      <c r="E68" s="6" t="s">
        <v>290</v>
      </c>
      <c r="F68" s="6" t="s">
        <v>92</v>
      </c>
    </row>
    <row r="69" spans="1:6" hidden="1" x14ac:dyDescent="0.3">
      <c r="A69" s="6" t="s">
        <v>291</v>
      </c>
      <c r="B69" s="6" t="s">
        <v>292</v>
      </c>
      <c r="C69">
        <v>425.336704</v>
      </c>
      <c r="D69">
        <v>2.3509999999999998E-3</v>
      </c>
      <c r="E69" s="6" t="s">
        <v>293</v>
      </c>
      <c r="F69" s="6" t="s">
        <v>92</v>
      </c>
    </row>
    <row r="70" spans="1:6" hidden="1" x14ac:dyDescent="0.3">
      <c r="A70" s="6" t="s">
        <v>294</v>
      </c>
      <c r="B70" s="6" t="s">
        <v>295</v>
      </c>
      <c r="C70">
        <v>108.347278</v>
      </c>
      <c r="D70">
        <v>9.2300000000000004E-3</v>
      </c>
      <c r="E70" s="6" t="s">
        <v>296</v>
      </c>
      <c r="F70" s="6" t="s">
        <v>92</v>
      </c>
    </row>
    <row r="71" spans="1:6" hidden="1" x14ac:dyDescent="0.3">
      <c r="A71" s="6" t="s">
        <v>297</v>
      </c>
      <c r="B71" s="6" t="s">
        <v>298</v>
      </c>
      <c r="C71">
        <v>0.30053099999999999</v>
      </c>
      <c r="D71">
        <v>3.327442</v>
      </c>
      <c r="E71" s="6" t="s">
        <v>299</v>
      </c>
      <c r="F71" s="6" t="s">
        <v>92</v>
      </c>
    </row>
    <row r="72" spans="1:6" hidden="1" x14ac:dyDescent="0.3">
      <c r="A72" s="6" t="s">
        <v>300</v>
      </c>
      <c r="B72" s="6" t="s">
        <v>301</v>
      </c>
      <c r="C72">
        <v>84.093539000000007</v>
      </c>
      <c r="D72">
        <v>1.1892E-2</v>
      </c>
      <c r="E72" s="6" t="s">
        <v>302</v>
      </c>
      <c r="F72" s="6" t="s">
        <v>92</v>
      </c>
    </row>
    <row r="73" spans="1:6" hidden="1" x14ac:dyDescent="0.3">
      <c r="A73" s="6" t="s">
        <v>303</v>
      </c>
      <c r="B73" s="6" t="s">
        <v>304</v>
      </c>
      <c r="C73">
        <v>9521.813725</v>
      </c>
      <c r="D73">
        <v>1.05E-4</v>
      </c>
      <c r="E73" s="6" t="s">
        <v>305</v>
      </c>
      <c r="F73" s="6" t="s">
        <v>92</v>
      </c>
    </row>
    <row r="74" spans="1:6" hidden="1" x14ac:dyDescent="0.3">
      <c r="A74" s="6" t="s">
        <v>306</v>
      </c>
      <c r="B74" s="6" t="s">
        <v>307</v>
      </c>
      <c r="C74">
        <v>1493.2055780000001</v>
      </c>
      <c r="D74">
        <v>6.7000000000000002E-4</v>
      </c>
      <c r="E74" s="6" t="s">
        <v>308</v>
      </c>
      <c r="F74" s="6" t="s">
        <v>92</v>
      </c>
    </row>
    <row r="75" spans="1:6" hidden="1" x14ac:dyDescent="0.3">
      <c r="A75" s="6" t="s">
        <v>309</v>
      </c>
      <c r="B75" s="6" t="s">
        <v>310</v>
      </c>
      <c r="C75">
        <v>14.782724999999999</v>
      </c>
      <c r="D75">
        <v>6.7646999999999999E-2</v>
      </c>
      <c r="E75" s="6" t="s">
        <v>311</v>
      </c>
      <c r="F75" s="6" t="s">
        <v>92</v>
      </c>
    </row>
    <row r="76" spans="1:6" hidden="1" x14ac:dyDescent="0.3">
      <c r="A76" s="6" t="s">
        <v>312</v>
      </c>
      <c r="B76" s="6" t="s">
        <v>313</v>
      </c>
      <c r="C76">
        <v>171.14096900000001</v>
      </c>
      <c r="D76">
        <v>5.8430000000000001E-3</v>
      </c>
      <c r="E76" s="6" t="s">
        <v>314</v>
      </c>
      <c r="F76" s="6" t="s">
        <v>92</v>
      </c>
    </row>
    <row r="77" spans="1:6" hidden="1" x14ac:dyDescent="0.3">
      <c r="A77" s="6" t="s">
        <v>315</v>
      </c>
      <c r="B77" s="6" t="s">
        <v>316</v>
      </c>
      <c r="C77">
        <v>4.4570660000000002</v>
      </c>
      <c r="D77">
        <v>0.22436300000000001</v>
      </c>
      <c r="E77" s="6" t="s">
        <v>317</v>
      </c>
      <c r="F77" s="6" t="s">
        <v>92</v>
      </c>
    </row>
    <row r="78" spans="1:6" hidden="1" x14ac:dyDescent="0.3">
      <c r="A78" s="6" t="s">
        <v>318</v>
      </c>
      <c r="B78" s="6" t="s">
        <v>319</v>
      </c>
      <c r="C78">
        <v>8.0068009999999994</v>
      </c>
      <c r="D78">
        <v>0.12489400000000001</v>
      </c>
      <c r="E78" s="6" t="s">
        <v>320</v>
      </c>
      <c r="F78" s="6" t="s">
        <v>92</v>
      </c>
    </row>
    <row r="79" spans="1:6" hidden="1" x14ac:dyDescent="0.3">
      <c r="A79" s="6" t="s">
        <v>321</v>
      </c>
      <c r="B79" s="6" t="s">
        <v>322</v>
      </c>
      <c r="C79">
        <v>52.104345000000002</v>
      </c>
      <c r="D79">
        <v>1.9192000000000001E-2</v>
      </c>
      <c r="E79" s="6" t="s">
        <v>323</v>
      </c>
      <c r="F79" s="6" t="s">
        <v>92</v>
      </c>
    </row>
    <row r="80" spans="1:6" hidden="1" x14ac:dyDescent="0.3">
      <c r="A80" s="6" t="s">
        <v>324</v>
      </c>
      <c r="B80" s="6" t="s">
        <v>325</v>
      </c>
      <c r="C80">
        <v>3808.7254899999998</v>
      </c>
      <c r="D80">
        <v>2.63E-4</v>
      </c>
      <c r="E80" s="6" t="s">
        <v>326</v>
      </c>
      <c r="F80" s="6" t="s">
        <v>92</v>
      </c>
    </row>
    <row r="81" spans="1:6" hidden="1" x14ac:dyDescent="0.3">
      <c r="A81" s="6" t="s">
        <v>327</v>
      </c>
      <c r="B81" s="6" t="s">
        <v>328</v>
      </c>
      <c r="C81">
        <v>811.38262299999997</v>
      </c>
      <c r="D81">
        <v>1.232E-3</v>
      </c>
      <c r="E81" s="6" t="s">
        <v>329</v>
      </c>
      <c r="F81" s="6" t="s">
        <v>92</v>
      </c>
    </row>
    <row r="82" spans="1:6" hidden="1" x14ac:dyDescent="0.3">
      <c r="A82" s="6" t="s">
        <v>330</v>
      </c>
      <c r="B82" s="6" t="s">
        <v>331</v>
      </c>
      <c r="C82">
        <v>4.1910049999999996</v>
      </c>
      <c r="D82">
        <v>0.23860600000000001</v>
      </c>
      <c r="E82" s="6" t="s">
        <v>332</v>
      </c>
      <c r="F82" s="6" t="s">
        <v>92</v>
      </c>
    </row>
    <row r="83" spans="1:6" hidden="1" x14ac:dyDescent="0.3">
      <c r="A83" s="6" t="s">
        <v>333</v>
      </c>
      <c r="B83" s="6" t="s">
        <v>334</v>
      </c>
      <c r="C83">
        <v>15.428515000000001</v>
      </c>
      <c r="D83">
        <v>6.4814999999999998E-2</v>
      </c>
      <c r="E83" s="6" t="s">
        <v>335</v>
      </c>
      <c r="F83" s="6" t="s">
        <v>92</v>
      </c>
    </row>
    <row r="84" spans="1:6" hidden="1" x14ac:dyDescent="0.3">
      <c r="A84" s="6" t="s">
        <v>336</v>
      </c>
      <c r="B84" s="6" t="s">
        <v>337</v>
      </c>
      <c r="C84">
        <v>36.210718</v>
      </c>
      <c r="D84">
        <v>2.7616000000000002E-2</v>
      </c>
      <c r="E84" s="6" t="s">
        <v>338</v>
      </c>
      <c r="F84" s="6" t="s">
        <v>92</v>
      </c>
    </row>
    <row r="85" spans="1:6" hidden="1" x14ac:dyDescent="0.3">
      <c r="A85" s="6" t="s">
        <v>339</v>
      </c>
      <c r="B85" s="6" t="s">
        <v>340</v>
      </c>
      <c r="C85">
        <v>36.071494999999999</v>
      </c>
      <c r="D85">
        <v>2.7723000000000001E-2</v>
      </c>
      <c r="E85" s="6" t="s">
        <v>341</v>
      </c>
      <c r="F85" s="6" t="s">
        <v>92</v>
      </c>
    </row>
    <row r="86" spans="1:6" hidden="1" x14ac:dyDescent="0.3">
      <c r="A86" s="6" t="s">
        <v>342</v>
      </c>
      <c r="B86" s="6" t="s">
        <v>343</v>
      </c>
      <c r="C86">
        <v>42.738174000000001</v>
      </c>
      <c r="D86">
        <v>2.3397999999999999E-2</v>
      </c>
      <c r="E86" s="6" t="s">
        <v>344</v>
      </c>
      <c r="F86" s="6" t="s">
        <v>92</v>
      </c>
    </row>
    <row r="87" spans="1:6" hidden="1" x14ac:dyDescent="0.3">
      <c r="A87" s="6" t="s">
        <v>345</v>
      </c>
      <c r="B87" s="6" t="s">
        <v>346</v>
      </c>
      <c r="C87">
        <v>20.003046000000001</v>
      </c>
      <c r="D87">
        <v>4.9992000000000002E-2</v>
      </c>
      <c r="E87" s="6" t="s">
        <v>347</v>
      </c>
      <c r="F87" s="6" t="s">
        <v>92</v>
      </c>
    </row>
    <row r="88" spans="1:6" hidden="1" x14ac:dyDescent="0.3">
      <c r="A88" s="6" t="s">
        <v>348</v>
      </c>
      <c r="B88" s="6" t="s">
        <v>349</v>
      </c>
      <c r="C88">
        <v>17.952838</v>
      </c>
      <c r="D88">
        <v>5.5701000000000001E-2</v>
      </c>
      <c r="E88" s="6" t="s">
        <v>350</v>
      </c>
      <c r="F88" s="6" t="s">
        <v>92</v>
      </c>
    </row>
    <row r="89" spans="1:6" hidden="1" x14ac:dyDescent="0.3">
      <c r="A89" s="6" t="s">
        <v>351</v>
      </c>
      <c r="B89" s="6" t="s">
        <v>352</v>
      </c>
      <c r="C89">
        <v>2843.9970720000001</v>
      </c>
      <c r="D89">
        <v>3.5199999999999999E-4</v>
      </c>
      <c r="E89" s="6" t="s">
        <v>353</v>
      </c>
      <c r="F89" s="6" t="s">
        <v>92</v>
      </c>
    </row>
    <row r="90" spans="1:6" hidden="1" x14ac:dyDescent="0.3">
      <c r="A90" s="6" t="s">
        <v>354</v>
      </c>
      <c r="B90" s="6" t="s">
        <v>355</v>
      </c>
      <c r="C90">
        <v>8.8321100000000001</v>
      </c>
      <c r="D90">
        <v>0.113223</v>
      </c>
      <c r="E90" s="6" t="s">
        <v>356</v>
      </c>
      <c r="F90" s="6" t="s">
        <v>92</v>
      </c>
    </row>
    <row r="91" spans="1:6" hidden="1" x14ac:dyDescent="0.3">
      <c r="A91" s="6" t="s">
        <v>357</v>
      </c>
      <c r="B91" s="6" t="s">
        <v>358</v>
      </c>
      <c r="C91">
        <v>63.896382000000003</v>
      </c>
      <c r="D91">
        <v>1.5650000000000001E-2</v>
      </c>
      <c r="E91" s="6" t="s">
        <v>359</v>
      </c>
      <c r="F91" s="6" t="s">
        <v>92</v>
      </c>
    </row>
    <row r="92" spans="1:6" hidden="1" x14ac:dyDescent="0.3">
      <c r="A92" s="6" t="s">
        <v>360</v>
      </c>
      <c r="B92" s="6" t="s">
        <v>361</v>
      </c>
      <c r="C92">
        <v>1642.6638479999999</v>
      </c>
      <c r="D92">
        <v>6.0899999999999995E-4</v>
      </c>
      <c r="E92" s="6" t="s">
        <v>362</v>
      </c>
      <c r="F92" s="6" t="s">
        <v>92</v>
      </c>
    </row>
    <row r="93" spans="1:6" hidden="1" x14ac:dyDescent="0.3">
      <c r="A93" s="6" t="s">
        <v>363</v>
      </c>
      <c r="B93" s="6" t="s">
        <v>364</v>
      </c>
      <c r="C93">
        <v>14.793983000000001</v>
      </c>
      <c r="D93">
        <v>6.7595000000000002E-2</v>
      </c>
      <c r="E93" s="6" t="s">
        <v>365</v>
      </c>
      <c r="F93" s="6" t="s">
        <v>92</v>
      </c>
    </row>
    <row r="94" spans="1:6" hidden="1" x14ac:dyDescent="0.3">
      <c r="A94" s="6" t="s">
        <v>366</v>
      </c>
      <c r="B94" s="6" t="s">
        <v>367</v>
      </c>
      <c r="C94">
        <v>118.92452299999999</v>
      </c>
      <c r="D94">
        <v>8.4089999999999998E-3</v>
      </c>
      <c r="E94" s="6" t="s">
        <v>368</v>
      </c>
      <c r="F94" s="6" t="s">
        <v>92</v>
      </c>
    </row>
    <row r="95" spans="1:6" hidden="1" x14ac:dyDescent="0.3">
      <c r="A95" s="6" t="s">
        <v>369</v>
      </c>
      <c r="B95" s="6" t="s">
        <v>370</v>
      </c>
      <c r="C95">
        <v>1.779298</v>
      </c>
      <c r="D95">
        <v>0.56201900000000005</v>
      </c>
      <c r="E95" s="6" t="s">
        <v>371</v>
      </c>
      <c r="F95" s="6" t="s">
        <v>92</v>
      </c>
    </row>
    <row r="96" spans="1:6" hidden="1" x14ac:dyDescent="0.3">
      <c r="A96" s="6" t="s">
        <v>372</v>
      </c>
      <c r="B96" s="6" t="s">
        <v>373</v>
      </c>
      <c r="C96">
        <v>28.039190000000001</v>
      </c>
      <c r="D96">
        <v>3.5664000000000001E-2</v>
      </c>
      <c r="E96" s="6" t="s">
        <v>374</v>
      </c>
      <c r="F96" s="6" t="s">
        <v>92</v>
      </c>
    </row>
    <row r="97" spans="1:6" hidden="1" x14ac:dyDescent="0.3">
      <c r="A97" s="6" t="s">
        <v>375</v>
      </c>
      <c r="B97" s="6" t="s">
        <v>376</v>
      </c>
      <c r="C97">
        <v>3.474672</v>
      </c>
      <c r="D97">
        <v>0.28779700000000003</v>
      </c>
      <c r="E97" s="6" t="s">
        <v>377</v>
      </c>
      <c r="F97" s="6" t="s">
        <v>92</v>
      </c>
    </row>
    <row r="98" spans="1:6" hidden="1" x14ac:dyDescent="0.3">
      <c r="A98" s="6" t="s">
        <v>378</v>
      </c>
      <c r="B98" s="6" t="s">
        <v>379</v>
      </c>
      <c r="C98">
        <v>1.4374400000000001</v>
      </c>
      <c r="D98">
        <v>0.69568099999999999</v>
      </c>
      <c r="E98" s="6" t="s">
        <v>380</v>
      </c>
      <c r="F98" s="6" t="s">
        <v>92</v>
      </c>
    </row>
    <row r="99" spans="1:6" hidden="1" x14ac:dyDescent="0.3">
      <c r="A99" s="6" t="s">
        <v>381</v>
      </c>
      <c r="B99" s="6" t="s">
        <v>382</v>
      </c>
      <c r="C99">
        <v>35.094237</v>
      </c>
      <c r="D99">
        <v>2.8494999999999999E-2</v>
      </c>
      <c r="E99" s="6" t="s">
        <v>383</v>
      </c>
      <c r="F99" s="6" t="s">
        <v>92</v>
      </c>
    </row>
    <row r="100" spans="1:6" hidden="1" x14ac:dyDescent="0.3">
      <c r="A100" s="6" t="s">
        <v>384</v>
      </c>
      <c r="B100" s="6" t="s">
        <v>385</v>
      </c>
      <c r="C100">
        <v>410.20640100000003</v>
      </c>
      <c r="D100">
        <v>2.4380000000000001E-3</v>
      </c>
      <c r="E100" s="6" t="s">
        <v>386</v>
      </c>
      <c r="F100" s="6" t="s">
        <v>92</v>
      </c>
    </row>
    <row r="101" spans="1:6" hidden="1" x14ac:dyDescent="0.3">
      <c r="A101" s="6" t="s">
        <v>387</v>
      </c>
      <c r="B101" s="6" t="s">
        <v>388</v>
      </c>
      <c r="C101">
        <v>8.8681020000000004</v>
      </c>
      <c r="D101">
        <v>0.112764</v>
      </c>
      <c r="E101" s="6" t="s">
        <v>389</v>
      </c>
      <c r="F101" s="6" t="s">
        <v>92</v>
      </c>
    </row>
    <row r="102" spans="1:6" hidden="1" x14ac:dyDescent="0.3">
      <c r="A102" s="6" t="s">
        <v>390</v>
      </c>
      <c r="B102" s="6" t="s">
        <v>391</v>
      </c>
      <c r="C102">
        <v>0.38476500000000002</v>
      </c>
      <c r="D102">
        <v>2.598989</v>
      </c>
      <c r="E102" s="6" t="s">
        <v>392</v>
      </c>
      <c r="F102" s="6" t="s">
        <v>92</v>
      </c>
    </row>
    <row r="103" spans="1:6" hidden="1" x14ac:dyDescent="0.3">
      <c r="A103" s="6" t="s">
        <v>393</v>
      </c>
      <c r="B103" s="6" t="s">
        <v>394</v>
      </c>
      <c r="C103">
        <v>156.79340300000001</v>
      </c>
      <c r="D103">
        <v>6.378E-3</v>
      </c>
      <c r="E103" s="6" t="s">
        <v>395</v>
      </c>
      <c r="F103" s="6" t="s">
        <v>92</v>
      </c>
    </row>
    <row r="104" spans="1:6" hidden="1" x14ac:dyDescent="0.3">
      <c r="A104" s="6" t="s">
        <v>396</v>
      </c>
      <c r="B104" s="6" t="s">
        <v>397</v>
      </c>
      <c r="C104">
        <v>1</v>
      </c>
      <c r="D104">
        <v>1</v>
      </c>
      <c r="E104" s="6" t="s">
        <v>398</v>
      </c>
      <c r="F104" s="6" t="s">
        <v>92</v>
      </c>
    </row>
    <row r="105" spans="1:6" hidden="1" x14ac:dyDescent="0.3">
      <c r="A105" s="6" t="s">
        <v>399</v>
      </c>
      <c r="B105" s="6" t="s">
        <v>400</v>
      </c>
      <c r="C105">
        <v>3.5083880000000001</v>
      </c>
      <c r="D105">
        <v>0.28503099999999998</v>
      </c>
      <c r="E105" s="6" t="s">
        <v>401</v>
      </c>
      <c r="F105" s="6" t="s">
        <v>92</v>
      </c>
    </row>
    <row r="106" spans="1:6" hidden="1" x14ac:dyDescent="0.3">
      <c r="A106" s="6" t="s">
        <v>402</v>
      </c>
      <c r="B106" s="6" t="s">
        <v>403</v>
      </c>
      <c r="C106">
        <v>6920.9631909999998</v>
      </c>
      <c r="D106">
        <v>1.44E-4</v>
      </c>
      <c r="E106" s="6" t="s">
        <v>404</v>
      </c>
      <c r="F106" s="6" t="s">
        <v>92</v>
      </c>
    </row>
    <row r="107" spans="1:6" hidden="1" x14ac:dyDescent="0.3">
      <c r="A107" s="6" t="s">
        <v>405</v>
      </c>
      <c r="B107" s="6" t="s">
        <v>406</v>
      </c>
      <c r="C107">
        <v>3.9191820000000002</v>
      </c>
      <c r="D107">
        <v>0.25515500000000002</v>
      </c>
      <c r="E107" s="6" t="s">
        <v>407</v>
      </c>
      <c r="F107" s="6" t="s">
        <v>92</v>
      </c>
    </row>
    <row r="108" spans="1:6" x14ac:dyDescent="0.3">
      <c r="A108" s="6" t="s">
        <v>408</v>
      </c>
      <c r="B108" s="6" t="s">
        <v>409</v>
      </c>
      <c r="C108">
        <v>50.421844</v>
      </c>
      <c r="D108">
        <v>1.9833E-2</v>
      </c>
      <c r="E108" s="6" t="s">
        <v>410</v>
      </c>
      <c r="F108" s="6" t="s">
        <v>92</v>
      </c>
    </row>
    <row r="109" spans="1:6" hidden="1" x14ac:dyDescent="0.3">
      <c r="A109" s="6" t="s">
        <v>411</v>
      </c>
      <c r="B109" s="6" t="s">
        <v>412</v>
      </c>
      <c r="C109">
        <v>3.891769</v>
      </c>
      <c r="D109">
        <v>0.25695299999999999</v>
      </c>
      <c r="E109" s="6" t="s">
        <v>413</v>
      </c>
      <c r="F109" s="6" t="s">
        <v>92</v>
      </c>
    </row>
    <row r="110" spans="1:6" hidden="1" x14ac:dyDescent="0.3">
      <c r="A110" s="6" t="s">
        <v>414</v>
      </c>
      <c r="B110" s="6" t="s">
        <v>415</v>
      </c>
      <c r="C110">
        <v>3.6389779999999998</v>
      </c>
      <c r="D110">
        <v>0.27480199999999999</v>
      </c>
      <c r="E110" s="6" t="s">
        <v>416</v>
      </c>
      <c r="F110" s="6" t="s">
        <v>92</v>
      </c>
    </row>
    <row r="111" spans="1:6" hidden="1" x14ac:dyDescent="0.3">
      <c r="A111" s="6" t="s">
        <v>417</v>
      </c>
      <c r="B111" s="6" t="s">
        <v>418</v>
      </c>
      <c r="C111">
        <v>4.1667889999999996</v>
      </c>
      <c r="D111">
        <v>0.23999300000000001</v>
      </c>
      <c r="E111" s="6" t="s">
        <v>419</v>
      </c>
      <c r="F111" s="6" t="s">
        <v>92</v>
      </c>
    </row>
    <row r="112" spans="1:6" hidden="1" x14ac:dyDescent="0.3">
      <c r="A112" s="6" t="s">
        <v>420</v>
      </c>
      <c r="B112" s="6" t="s">
        <v>421</v>
      </c>
      <c r="C112">
        <v>73.610642999999996</v>
      </c>
      <c r="D112">
        <v>1.3585E-2</v>
      </c>
      <c r="E112" s="6" t="s">
        <v>422</v>
      </c>
      <c r="F112" s="6" t="s">
        <v>92</v>
      </c>
    </row>
    <row r="113" spans="1:6" hidden="1" x14ac:dyDescent="0.3">
      <c r="A113" s="6" t="s">
        <v>423</v>
      </c>
      <c r="B113" s="6" t="s">
        <v>424</v>
      </c>
      <c r="C113">
        <v>1005.408903</v>
      </c>
      <c r="D113">
        <v>9.9500000000000001E-4</v>
      </c>
      <c r="E113" s="6" t="s">
        <v>425</v>
      </c>
      <c r="F113" s="6" t="s">
        <v>92</v>
      </c>
    </row>
    <row r="114" spans="1:6" hidden="1" x14ac:dyDescent="0.3">
      <c r="A114" s="6" t="s">
        <v>426</v>
      </c>
      <c r="B114" s="6" t="s">
        <v>427</v>
      </c>
      <c r="C114">
        <v>8.7379669999999994</v>
      </c>
      <c r="D114">
        <v>0.114443</v>
      </c>
      <c r="E114" s="6" t="s">
        <v>428</v>
      </c>
      <c r="F114" s="6" t="s">
        <v>92</v>
      </c>
    </row>
    <row r="115" spans="1:6" hidden="1" x14ac:dyDescent="0.3">
      <c r="A115" s="6" t="s">
        <v>429</v>
      </c>
      <c r="B115" s="6" t="s">
        <v>430</v>
      </c>
      <c r="C115">
        <v>2.5741450000000001</v>
      </c>
      <c r="D115">
        <v>0.38847799999999999</v>
      </c>
      <c r="E115" s="6" t="s">
        <v>431</v>
      </c>
      <c r="F115" s="6" t="s">
        <v>92</v>
      </c>
    </row>
    <row r="116" spans="1:6" hidden="1" x14ac:dyDescent="0.3">
      <c r="A116" s="6" t="s">
        <v>432</v>
      </c>
      <c r="B116" s="6" t="s">
        <v>433</v>
      </c>
      <c r="C116">
        <v>20.920302</v>
      </c>
      <c r="D116">
        <v>4.7800000000000002E-2</v>
      </c>
      <c r="E116" s="6" t="s">
        <v>434</v>
      </c>
      <c r="F116" s="6" t="s">
        <v>92</v>
      </c>
    </row>
    <row r="117" spans="1:6" hidden="1" x14ac:dyDescent="0.3">
      <c r="A117" s="6" t="s">
        <v>435</v>
      </c>
      <c r="B117" s="6" t="s">
        <v>436</v>
      </c>
      <c r="C117">
        <v>3.7501090000000001</v>
      </c>
      <c r="D117">
        <v>0.26665899999999998</v>
      </c>
      <c r="E117" s="6" t="s">
        <v>437</v>
      </c>
      <c r="F117" s="6" t="s">
        <v>92</v>
      </c>
    </row>
    <row r="118" spans="1:6" hidden="1" x14ac:dyDescent="0.3">
      <c r="A118" s="6" t="s">
        <v>438</v>
      </c>
      <c r="B118" s="6" t="s">
        <v>439</v>
      </c>
      <c r="C118">
        <v>97.916325999999998</v>
      </c>
      <c r="D118">
        <v>1.0213E-2</v>
      </c>
      <c r="E118" s="6" t="s">
        <v>440</v>
      </c>
      <c r="F118" s="6" t="s">
        <v>92</v>
      </c>
    </row>
    <row r="119" spans="1:6" hidden="1" x14ac:dyDescent="0.3">
      <c r="A119" s="6" t="s">
        <v>441</v>
      </c>
      <c r="B119" s="6" t="s">
        <v>442</v>
      </c>
      <c r="C119">
        <v>14.388519000000001</v>
      </c>
      <c r="D119">
        <v>6.9500000000000006E-2</v>
      </c>
      <c r="E119" s="6" t="s">
        <v>443</v>
      </c>
      <c r="F119" s="6" t="s">
        <v>92</v>
      </c>
    </row>
    <row r="120" spans="1:6" hidden="1" x14ac:dyDescent="0.3">
      <c r="A120" s="6" t="s">
        <v>444</v>
      </c>
      <c r="B120" s="6" t="s">
        <v>445</v>
      </c>
      <c r="C120">
        <v>10250.395778</v>
      </c>
      <c r="D120">
        <v>9.7999999999999997E-5</v>
      </c>
      <c r="E120" s="6" t="s">
        <v>446</v>
      </c>
      <c r="F120" s="6" t="s">
        <v>92</v>
      </c>
    </row>
    <row r="121" spans="1:6" hidden="1" x14ac:dyDescent="0.3">
      <c r="A121" s="6" t="s">
        <v>447</v>
      </c>
      <c r="B121" s="6" t="s">
        <v>448</v>
      </c>
      <c r="C121">
        <v>1.3601540000000001</v>
      </c>
      <c r="D121">
        <v>0.73521099999999995</v>
      </c>
      <c r="E121" s="6" t="s">
        <v>449</v>
      </c>
      <c r="F121" s="6" t="s">
        <v>92</v>
      </c>
    </row>
    <row r="122" spans="1:6" hidden="1" x14ac:dyDescent="0.3">
      <c r="A122" s="6" t="s">
        <v>450</v>
      </c>
      <c r="B122" s="6" t="s">
        <v>451</v>
      </c>
      <c r="C122">
        <v>8.0051509999999997</v>
      </c>
      <c r="D122">
        <v>0.12492</v>
      </c>
      <c r="E122" s="6" t="s">
        <v>452</v>
      </c>
      <c r="F122" s="6" t="s">
        <v>92</v>
      </c>
    </row>
    <row r="123" spans="1:6" hidden="1" x14ac:dyDescent="0.3">
      <c r="A123" s="6" t="s">
        <v>453</v>
      </c>
      <c r="B123" s="6" t="s">
        <v>454</v>
      </c>
      <c r="C123">
        <v>577.42271100000005</v>
      </c>
      <c r="D123">
        <v>1.732E-3</v>
      </c>
      <c r="E123" s="6" t="s">
        <v>455</v>
      </c>
      <c r="F123" s="6" t="s">
        <v>92</v>
      </c>
    </row>
    <row r="124" spans="1:6" hidden="1" x14ac:dyDescent="0.3">
      <c r="A124" s="6" t="s">
        <v>456</v>
      </c>
      <c r="B124" s="6" t="s">
        <v>457</v>
      </c>
      <c r="C124">
        <v>14.817591</v>
      </c>
      <c r="D124">
        <v>6.7487000000000005E-2</v>
      </c>
      <c r="E124" s="6" t="s">
        <v>458</v>
      </c>
      <c r="F124" s="6" t="s">
        <v>92</v>
      </c>
    </row>
    <row r="125" spans="1:6" hidden="1" x14ac:dyDescent="0.3">
      <c r="A125" s="6" t="s">
        <v>459</v>
      </c>
      <c r="B125" s="6" t="s">
        <v>460</v>
      </c>
      <c r="C125">
        <v>1154.2388350000001</v>
      </c>
      <c r="D125">
        <v>8.6600000000000002E-4</v>
      </c>
      <c r="E125" s="6" t="s">
        <v>461</v>
      </c>
      <c r="F125" s="6" t="s">
        <v>92</v>
      </c>
    </row>
    <row r="126" spans="1:6" hidden="1" x14ac:dyDescent="0.3">
      <c r="A126" s="6" t="s">
        <v>462</v>
      </c>
      <c r="B126" s="6" t="s">
        <v>463</v>
      </c>
      <c r="C126">
        <v>177.53861599999999</v>
      </c>
      <c r="D126">
        <v>5.633E-3</v>
      </c>
      <c r="E126" s="6" t="s">
        <v>464</v>
      </c>
      <c r="F126" s="6" t="s">
        <v>92</v>
      </c>
    </row>
    <row r="127" spans="1:6" hidden="1" x14ac:dyDescent="0.3">
      <c r="A127" s="6" t="s">
        <v>465</v>
      </c>
      <c r="B127" s="6" t="s">
        <v>466</v>
      </c>
      <c r="C127">
        <v>199.10676100000001</v>
      </c>
      <c r="D127">
        <v>5.0220000000000004E-3</v>
      </c>
      <c r="E127" s="6" t="s">
        <v>467</v>
      </c>
      <c r="F127" s="6" t="s">
        <v>92</v>
      </c>
    </row>
    <row r="128" spans="1:6" hidden="1" x14ac:dyDescent="0.3">
      <c r="A128" s="6" t="s">
        <v>468</v>
      </c>
      <c r="B128" s="6" t="s">
        <v>469</v>
      </c>
      <c r="C128">
        <v>446.54023000000001</v>
      </c>
      <c r="D128">
        <v>2.2390000000000001E-3</v>
      </c>
      <c r="E128" s="6" t="s">
        <v>470</v>
      </c>
      <c r="F128" s="6" t="s">
        <v>92</v>
      </c>
    </row>
    <row r="129" spans="1:6" hidden="1" x14ac:dyDescent="0.3">
      <c r="A129" s="6" t="s">
        <v>471</v>
      </c>
      <c r="B129" s="6" t="s">
        <v>472</v>
      </c>
      <c r="C129">
        <v>21.298794000000001</v>
      </c>
      <c r="D129">
        <v>4.6951E-2</v>
      </c>
      <c r="E129" s="6" t="s">
        <v>473</v>
      </c>
      <c r="F129" s="6" t="s">
        <v>92</v>
      </c>
    </row>
    <row r="130" spans="1:6" hidden="1" x14ac:dyDescent="0.3">
      <c r="A130" s="6" t="s">
        <v>474</v>
      </c>
      <c r="B130" s="6" t="s">
        <v>475</v>
      </c>
      <c r="C130">
        <v>14.793983000000001</v>
      </c>
      <c r="D130">
        <v>6.7595000000000002E-2</v>
      </c>
      <c r="E130" s="6" t="s">
        <v>476</v>
      </c>
      <c r="F130" s="6" t="s">
        <v>92</v>
      </c>
    </row>
    <row r="131" spans="1:6" hidden="1" x14ac:dyDescent="0.3">
      <c r="A131" s="6" t="s">
        <v>477</v>
      </c>
      <c r="B131" s="6" t="s">
        <v>478</v>
      </c>
      <c r="C131">
        <v>8.6260840000000005</v>
      </c>
      <c r="D131">
        <v>0.115927</v>
      </c>
      <c r="E131" s="6" t="s">
        <v>479</v>
      </c>
      <c r="F131" s="6" t="s">
        <v>92</v>
      </c>
    </row>
    <row r="132" spans="1:6" hidden="1" x14ac:dyDescent="0.3">
      <c r="A132" s="6" t="s">
        <v>480</v>
      </c>
      <c r="B132" s="6" t="s">
        <v>481</v>
      </c>
      <c r="C132">
        <v>2589.9333329999999</v>
      </c>
      <c r="D132">
        <v>3.86E-4</v>
      </c>
      <c r="E132" s="6" t="s">
        <v>482</v>
      </c>
      <c r="F132" s="6" t="s">
        <v>92</v>
      </c>
    </row>
    <row r="133" spans="1:6" hidden="1" x14ac:dyDescent="0.3">
      <c r="A133" s="6" t="s">
        <v>483</v>
      </c>
      <c r="B133" s="6" t="s">
        <v>484</v>
      </c>
      <c r="C133">
        <v>11.291824999999999</v>
      </c>
      <c r="D133">
        <v>8.856E-2</v>
      </c>
      <c r="E133" s="6" t="s">
        <v>485</v>
      </c>
      <c r="F133" s="6" t="s">
        <v>92</v>
      </c>
    </row>
    <row r="134" spans="1:6" hidden="1" x14ac:dyDescent="0.3">
      <c r="A134" s="6" t="s">
        <v>486</v>
      </c>
      <c r="B134" s="6" t="s">
        <v>487</v>
      </c>
      <c r="C134">
        <v>2315.1966630000002</v>
      </c>
      <c r="D134">
        <v>4.3199999999999998E-4</v>
      </c>
      <c r="E134" s="6" t="s">
        <v>488</v>
      </c>
      <c r="F134" s="6" t="s">
        <v>92</v>
      </c>
    </row>
    <row r="135" spans="1:6" hidden="1" x14ac:dyDescent="0.3">
      <c r="A135" s="6" t="s">
        <v>489</v>
      </c>
      <c r="B135" s="6" t="s">
        <v>490</v>
      </c>
      <c r="C135">
        <v>32.590780000000002</v>
      </c>
      <c r="D135">
        <v>3.0683999999999999E-2</v>
      </c>
      <c r="E135" s="6" t="s">
        <v>491</v>
      </c>
      <c r="F135" s="6" t="s">
        <v>92</v>
      </c>
    </row>
    <row r="136" spans="1:6" hidden="1" x14ac:dyDescent="0.3">
      <c r="A136" s="6" t="s">
        <v>492</v>
      </c>
      <c r="B136" s="6" t="s">
        <v>493</v>
      </c>
      <c r="C136">
        <v>2.257088</v>
      </c>
      <c r="D136">
        <v>0.44304900000000003</v>
      </c>
      <c r="E136" s="6" t="s">
        <v>494</v>
      </c>
      <c r="F136" s="6" t="s">
        <v>92</v>
      </c>
    </row>
    <row r="137" spans="1:6" hidden="1" x14ac:dyDescent="0.3">
      <c r="A137" s="6" t="s">
        <v>495</v>
      </c>
      <c r="B137" s="6" t="s">
        <v>496</v>
      </c>
      <c r="C137">
        <v>6.7846659999999996</v>
      </c>
      <c r="D137">
        <v>0.14739099999999999</v>
      </c>
      <c r="E137" s="6" t="s">
        <v>497</v>
      </c>
      <c r="F137" s="6" t="s">
        <v>92</v>
      </c>
    </row>
    <row r="138" spans="1:6" hidden="1" x14ac:dyDescent="0.3">
      <c r="A138" s="6" t="s">
        <v>498</v>
      </c>
      <c r="B138" s="6" t="s">
        <v>499</v>
      </c>
      <c r="C138">
        <v>2.7680099999999999</v>
      </c>
      <c r="D138">
        <v>0.36126999999999998</v>
      </c>
      <c r="E138" s="6" t="s">
        <v>500</v>
      </c>
      <c r="F138" s="6" t="s">
        <v>92</v>
      </c>
    </row>
    <row r="139" spans="1:6" hidden="1" x14ac:dyDescent="0.3">
      <c r="A139" s="6" t="s">
        <v>501</v>
      </c>
      <c r="B139" s="6" t="s">
        <v>502</v>
      </c>
      <c r="C139">
        <v>8.5592900000000007</v>
      </c>
      <c r="D139">
        <v>0.11683200000000001</v>
      </c>
      <c r="E139" s="6" t="s">
        <v>503</v>
      </c>
      <c r="F139" s="6" t="s">
        <v>92</v>
      </c>
    </row>
    <row r="140" spans="1:6" hidden="1" x14ac:dyDescent="0.3">
      <c r="A140" s="6" t="s">
        <v>504</v>
      </c>
      <c r="B140" s="6" t="s">
        <v>505</v>
      </c>
      <c r="C140">
        <v>3.6397759999999999</v>
      </c>
      <c r="D140">
        <v>0.27474199999999999</v>
      </c>
      <c r="E140" s="6" t="s">
        <v>506</v>
      </c>
      <c r="F140" s="6" t="s">
        <v>92</v>
      </c>
    </row>
    <row r="141" spans="1:6" hidden="1" x14ac:dyDescent="0.3">
      <c r="A141" s="6" t="s">
        <v>507</v>
      </c>
      <c r="B141" s="6" t="s">
        <v>508</v>
      </c>
      <c r="C141">
        <v>3547.853881</v>
      </c>
      <c r="D141">
        <v>2.8200000000000002E-4</v>
      </c>
      <c r="E141" s="6" t="s">
        <v>509</v>
      </c>
      <c r="F141" s="6" t="s">
        <v>92</v>
      </c>
    </row>
    <row r="142" spans="1:6" hidden="1" x14ac:dyDescent="0.3">
      <c r="A142" s="6" t="s">
        <v>510</v>
      </c>
      <c r="B142" s="6" t="s">
        <v>511</v>
      </c>
      <c r="C142">
        <v>26.854430000000001</v>
      </c>
      <c r="D142">
        <v>3.7238E-2</v>
      </c>
      <c r="E142" s="6" t="s">
        <v>512</v>
      </c>
      <c r="F142" s="6" t="s">
        <v>92</v>
      </c>
    </row>
    <row r="143" spans="1:6" hidden="1" x14ac:dyDescent="0.3">
      <c r="A143" s="6" t="s">
        <v>513</v>
      </c>
      <c r="B143" s="6" t="s">
        <v>514</v>
      </c>
      <c r="C143">
        <v>43.734600999999998</v>
      </c>
      <c r="D143">
        <v>2.2865E-2</v>
      </c>
      <c r="E143" s="6" t="s">
        <v>515</v>
      </c>
      <c r="F143" s="6" t="s">
        <v>92</v>
      </c>
    </row>
    <row r="144" spans="1:6" hidden="1" x14ac:dyDescent="0.3">
      <c r="A144" s="6" t="s">
        <v>516</v>
      </c>
      <c r="B144" s="6" t="s">
        <v>517</v>
      </c>
      <c r="C144">
        <v>10563.596937</v>
      </c>
      <c r="D144">
        <v>9.5000000000000005E-5</v>
      </c>
      <c r="E144" s="6" t="s">
        <v>518</v>
      </c>
      <c r="F144" s="6" t="s">
        <v>92</v>
      </c>
    </row>
    <row r="145" spans="1:6" hidden="1" x14ac:dyDescent="0.3">
      <c r="A145" s="6" t="s">
        <v>519</v>
      </c>
      <c r="B145" s="6" t="s">
        <v>520</v>
      </c>
      <c r="C145">
        <v>110.788228</v>
      </c>
      <c r="D145">
        <v>9.0259999999999993E-3</v>
      </c>
      <c r="E145" s="6" t="s">
        <v>521</v>
      </c>
      <c r="F145" s="6" t="s">
        <v>92</v>
      </c>
    </row>
    <row r="146" spans="1:6" hidden="1" x14ac:dyDescent="0.3">
      <c r="A146" s="6" t="s">
        <v>522</v>
      </c>
      <c r="B146" s="6" t="s">
        <v>523</v>
      </c>
      <c r="C146">
        <v>3964183.673469</v>
      </c>
      <c r="D146">
        <v>0</v>
      </c>
      <c r="E146" s="6" t="s">
        <v>524</v>
      </c>
      <c r="F146" s="6" t="s">
        <v>92</v>
      </c>
    </row>
    <row r="147" spans="1:6" hidden="1" x14ac:dyDescent="0.3">
      <c r="A147" s="6" t="s">
        <v>525</v>
      </c>
      <c r="B147" s="6" t="s">
        <v>526</v>
      </c>
      <c r="C147">
        <v>22869.895670999998</v>
      </c>
      <c r="D147">
        <v>4.3999999999999999E-5</v>
      </c>
      <c r="E147" s="6" t="s">
        <v>527</v>
      </c>
      <c r="F147" s="6" t="s">
        <v>92</v>
      </c>
    </row>
    <row r="148" spans="1:6" hidden="1" x14ac:dyDescent="0.3">
      <c r="A148" s="6" t="s">
        <v>528</v>
      </c>
      <c r="B148" s="6" t="s">
        <v>529</v>
      </c>
      <c r="C148">
        <v>556.29607799999997</v>
      </c>
      <c r="D148">
        <v>1.7979999999999999E-3</v>
      </c>
      <c r="E148" s="6" t="s">
        <v>530</v>
      </c>
      <c r="F148" s="6" t="s">
        <v>92</v>
      </c>
    </row>
    <row r="149" spans="1:6" hidden="1" x14ac:dyDescent="0.3">
      <c r="A149" s="6" t="s">
        <v>531</v>
      </c>
      <c r="B149" s="6" t="s">
        <v>532</v>
      </c>
      <c r="C149">
        <v>250.83290299999999</v>
      </c>
      <c r="D149">
        <v>3.9870000000000001E-3</v>
      </c>
      <c r="E149" s="6" t="s">
        <v>533</v>
      </c>
      <c r="F149" s="6" t="s">
        <v>92</v>
      </c>
    </row>
    <row r="150" spans="1:6" hidden="1" x14ac:dyDescent="0.3">
      <c r="A150" s="6" t="s">
        <v>534</v>
      </c>
      <c r="B150" s="6" t="s">
        <v>535</v>
      </c>
      <c r="C150">
        <v>19.137438</v>
      </c>
      <c r="D150">
        <v>5.2254000000000002E-2</v>
      </c>
      <c r="E150" s="6" t="s">
        <v>536</v>
      </c>
      <c r="F150" s="6" t="s">
        <v>92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4911-F810-4943-9CC3-B0D53BE06F8C}">
  <dimension ref="A1:AY62"/>
  <sheetViews>
    <sheetView view="pageBreakPreview" topLeftCell="P1" zoomScale="85" zoomScaleNormal="55" zoomScaleSheetLayoutView="85" zoomScalePageLayoutView="40" workbookViewId="0">
      <selection activeCell="AA10" sqref="AA10:AA11"/>
    </sheetView>
  </sheetViews>
  <sheetFormatPr defaultColWidth="0" defaultRowHeight="13.8" outlineLevelCol="1" x14ac:dyDescent="0.3"/>
  <cols>
    <col min="1" max="1" width="8.44140625" style="31" customWidth="1"/>
    <col min="2" max="2" width="14.88671875" style="31" customWidth="1"/>
    <col min="3" max="3" width="15" style="31" customWidth="1"/>
    <col min="4" max="4" width="13.44140625" style="31" customWidth="1"/>
    <col min="5" max="5" width="12.109375" style="31" bestFit="1" customWidth="1"/>
    <col min="6" max="6" width="12.109375" style="31" customWidth="1"/>
    <col min="7" max="7" width="16.6640625" style="93" customWidth="1"/>
    <col min="8" max="8" width="11.6640625" style="94" bestFit="1" customWidth="1"/>
    <col min="9" max="9" width="15.5546875" style="31" bestFit="1" customWidth="1"/>
    <col min="10" max="10" width="12.6640625" style="31" hidden="1" customWidth="1" outlineLevel="1"/>
    <col min="11" max="11" width="12.33203125" style="31" hidden="1" customWidth="1" outlineLevel="1"/>
    <col min="12" max="12" width="11.6640625" style="93" customWidth="1" collapsed="1"/>
    <col min="13" max="13" width="13.6640625" style="93" customWidth="1"/>
    <col min="14" max="14" width="11.109375" style="31" customWidth="1"/>
    <col min="15" max="15" width="9.44140625" style="31" customWidth="1"/>
    <col min="16" max="16" width="15.33203125" style="31" customWidth="1"/>
    <col min="17" max="17" width="16.88671875" style="31" customWidth="1"/>
    <col min="18" max="18" width="17" style="31" customWidth="1"/>
    <col min="19" max="19" width="16.6640625" style="31" customWidth="1"/>
    <col min="20" max="20" width="14.88671875" style="31" customWidth="1"/>
    <col min="21" max="21" width="17.109375" style="31" customWidth="1"/>
    <col min="22" max="22" width="20.88671875" style="31" customWidth="1"/>
    <col min="23" max="23" width="20.88671875" style="31" bestFit="1" customWidth="1"/>
    <col min="24" max="24" width="11.88671875" style="31" customWidth="1"/>
    <col min="25" max="25" width="8" style="31" bestFit="1" customWidth="1"/>
    <col min="26" max="26" width="19.5546875" style="31" customWidth="1"/>
    <col min="27" max="27" width="47.88671875" style="31" customWidth="1"/>
    <col min="28" max="28" width="82.5546875" style="31" customWidth="1"/>
    <col min="29" max="29" width="5.5546875" style="132" customWidth="1"/>
    <col min="30" max="45" width="9.109375" style="31" hidden="1" customWidth="1"/>
    <col min="46" max="46" width="32.44140625" style="31" hidden="1" customWidth="1"/>
    <col min="47" max="47" width="30.33203125" style="32" hidden="1" customWidth="1"/>
    <col min="48" max="48" width="9.109375" style="32" hidden="1" customWidth="1"/>
    <col min="49" max="49" width="11" style="32" hidden="1" customWidth="1"/>
    <col min="50" max="50" width="13.44140625" style="32" hidden="1" customWidth="1"/>
    <col min="51" max="16384" width="9.109375" style="31" hidden="1"/>
  </cols>
  <sheetData>
    <row r="1" spans="1:51" s="121" customFormat="1" ht="26.4" thickBot="1" x14ac:dyDescent="0.35">
      <c r="A1" s="30"/>
      <c r="B1" s="30"/>
      <c r="C1" s="30"/>
      <c r="D1" s="30"/>
      <c r="E1" s="105"/>
      <c r="F1" s="105"/>
      <c r="G1" s="105"/>
      <c r="H1" s="105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99"/>
      <c r="Y1" s="100"/>
      <c r="Z1" s="100"/>
      <c r="AA1" s="101"/>
      <c r="AB1" s="99"/>
      <c r="AC1" s="132"/>
      <c r="AU1" s="122"/>
      <c r="AV1" s="122"/>
      <c r="AW1" s="122"/>
      <c r="AX1" s="122"/>
    </row>
    <row r="2" spans="1:51" s="121" customFormat="1" ht="25.8" x14ac:dyDescent="0.3">
      <c r="A2" s="30"/>
      <c r="B2" s="30"/>
      <c r="C2" s="30"/>
      <c r="D2" s="30"/>
      <c r="E2" s="206" t="s">
        <v>16</v>
      </c>
      <c r="F2" s="207"/>
      <c r="G2" s="207"/>
      <c r="H2" s="207"/>
      <c r="I2" s="208"/>
      <c r="J2" s="209" t="s">
        <v>544</v>
      </c>
      <c r="K2" s="210"/>
      <c r="L2" s="210"/>
      <c r="M2" s="210"/>
      <c r="N2" s="210"/>
      <c r="O2" s="210"/>
      <c r="P2" s="210"/>
      <c r="Q2" s="210"/>
      <c r="R2" s="211"/>
      <c r="S2" s="100"/>
      <c r="T2" s="100"/>
      <c r="U2" s="100"/>
      <c r="V2" s="212" t="s">
        <v>51</v>
      </c>
      <c r="W2" s="213"/>
      <c r="X2" s="214">
        <v>100000</v>
      </c>
      <c r="Y2" s="214"/>
      <c r="Z2" s="215"/>
      <c r="AA2" s="128" t="s">
        <v>573</v>
      </c>
      <c r="AB2" s="130">
        <f>COUNTIF(Table3[in PESOS Earnings],"&gt;0")</f>
        <v>3</v>
      </c>
      <c r="AC2" s="132"/>
      <c r="AU2" s="122"/>
      <c r="AV2" s="122"/>
      <c r="AW2" s="122"/>
      <c r="AX2" s="122"/>
    </row>
    <row r="3" spans="1:51" s="121" customFormat="1" ht="25.8" x14ac:dyDescent="0.3">
      <c r="A3" s="30"/>
      <c r="B3" s="30"/>
      <c r="C3" s="30"/>
      <c r="D3" s="30"/>
      <c r="E3" s="216" t="s">
        <v>18</v>
      </c>
      <c r="F3" s="217"/>
      <c r="G3" s="217"/>
      <c r="H3" s="217"/>
      <c r="I3" s="218"/>
      <c r="J3" s="219" t="s">
        <v>545</v>
      </c>
      <c r="K3" s="220"/>
      <c r="L3" s="220"/>
      <c r="M3" s="220"/>
      <c r="N3" s="220"/>
      <c r="O3" s="220"/>
      <c r="P3" s="220"/>
      <c r="Q3" s="220"/>
      <c r="R3" s="221"/>
      <c r="S3" s="100"/>
      <c r="T3" s="100"/>
      <c r="U3" s="100"/>
      <c r="V3" s="222" t="s">
        <v>66</v>
      </c>
      <c r="W3" s="223"/>
      <c r="X3" s="224">
        <f>(X2+(SUM(Table3[in PESOS Earnings])))</f>
        <v>105706.11576866292</v>
      </c>
      <c r="Y3" s="224"/>
      <c r="Z3" s="225"/>
      <c r="AA3" s="129" t="s">
        <v>574</v>
      </c>
      <c r="AB3" s="131">
        <f>COUNTIF(Table3[in PESOS Earnings],"&lt;0")</f>
        <v>0</v>
      </c>
      <c r="AC3" s="132"/>
      <c r="AU3" s="122"/>
      <c r="AV3" s="122"/>
      <c r="AW3" s="122"/>
      <c r="AX3" s="122"/>
    </row>
    <row r="4" spans="1:51" s="121" customFormat="1" ht="25.8" x14ac:dyDescent="0.3">
      <c r="A4" s="30"/>
      <c r="B4" s="30"/>
      <c r="C4" s="30"/>
      <c r="D4" s="30"/>
      <c r="E4" s="216" t="s">
        <v>15</v>
      </c>
      <c r="F4" s="217"/>
      <c r="G4" s="217"/>
      <c r="H4" s="217"/>
      <c r="I4" s="218"/>
      <c r="J4" s="219" t="s">
        <v>572</v>
      </c>
      <c r="K4" s="220"/>
      <c r="L4" s="220"/>
      <c r="M4" s="220"/>
      <c r="N4" s="220"/>
      <c r="O4" s="220"/>
      <c r="P4" s="220"/>
      <c r="Q4" s="220"/>
      <c r="R4" s="221"/>
      <c r="S4" s="100"/>
      <c r="T4" s="100"/>
      <c r="U4" s="100"/>
      <c r="V4" s="222" t="s">
        <v>52</v>
      </c>
      <c r="W4" s="223"/>
      <c r="X4" s="228">
        <f>X5/X2</f>
        <v>5.706115768662922E-2</v>
      </c>
      <c r="Y4" s="228"/>
      <c r="Z4" s="229"/>
      <c r="AA4" s="230" t="s">
        <v>575</v>
      </c>
      <c r="AB4" s="226">
        <f>AB2/(AB2+AB3)</f>
        <v>1</v>
      </c>
      <c r="AC4" s="132"/>
      <c r="AU4" s="123" t="s">
        <v>53</v>
      </c>
      <c r="AV4" s="123"/>
      <c r="AW4" s="123"/>
      <c r="AX4" s="123"/>
      <c r="AY4" s="97"/>
    </row>
    <row r="5" spans="1:51" s="121" customFormat="1" ht="27" customHeight="1" thickBot="1" x14ac:dyDescent="0.35">
      <c r="A5" s="30"/>
      <c r="B5" s="30"/>
      <c r="C5" s="30"/>
      <c r="D5" s="30"/>
      <c r="E5" s="216" t="s">
        <v>14</v>
      </c>
      <c r="F5" s="217"/>
      <c r="G5" s="217"/>
      <c r="H5" s="217"/>
      <c r="I5" s="218"/>
      <c r="J5" s="219" t="s">
        <v>546</v>
      </c>
      <c r="K5" s="220"/>
      <c r="L5" s="220"/>
      <c r="M5" s="220"/>
      <c r="N5" s="220"/>
      <c r="O5" s="220"/>
      <c r="P5" s="220"/>
      <c r="Q5" s="220"/>
      <c r="R5" s="221"/>
      <c r="S5" s="100"/>
      <c r="T5" s="100"/>
      <c r="U5" s="100"/>
      <c r="V5" s="222" t="s">
        <v>539</v>
      </c>
      <c r="W5" s="223"/>
      <c r="X5" s="224">
        <f>SUM(Table3[in PESOS Earnings])</f>
        <v>5706.1157686629222</v>
      </c>
      <c r="Y5" s="224"/>
      <c r="Z5" s="225"/>
      <c r="AA5" s="231"/>
      <c r="AB5" s="227"/>
      <c r="AC5" s="132"/>
      <c r="AU5" s="123" t="s">
        <v>57</v>
      </c>
      <c r="AV5" s="124"/>
      <c r="AW5" s="125">
        <v>-100</v>
      </c>
      <c r="AX5" s="125">
        <v>-5</v>
      </c>
      <c r="AY5" s="97"/>
    </row>
    <row r="6" spans="1:51" s="121" customFormat="1" ht="33" customHeight="1" thickBot="1" x14ac:dyDescent="0.35">
      <c r="A6" s="30"/>
      <c r="B6" s="30"/>
      <c r="C6" s="30"/>
      <c r="D6" s="30"/>
      <c r="E6" s="232" t="s">
        <v>538</v>
      </c>
      <c r="F6" s="233"/>
      <c r="G6" s="233"/>
      <c r="H6" s="233"/>
      <c r="I6" s="234"/>
      <c r="J6" s="235"/>
      <c r="K6" s="236"/>
      <c r="L6" s="236"/>
      <c r="M6" s="236"/>
      <c r="N6" s="236"/>
      <c r="O6" s="236"/>
      <c r="P6" s="236"/>
      <c r="Q6" s="236"/>
      <c r="R6" s="237"/>
      <c r="S6" s="103"/>
      <c r="T6" s="103"/>
      <c r="U6" s="103"/>
      <c r="V6" s="238" t="str">
        <f>IF(AND($X$4&gt;=-100%,$X$4&lt;=-80%),"STOP YOUR TRADED, REVIEW",IF(AND($X$4&gt;=-79.99%,$X$4&lt;=-50%),"MANAGE YOUR LOSSES, REVIEW",IF(AND($X$4&gt;=-49.99%,$X$4&lt;=-20%),"NAH AH! FOLLOW THE SYSTEM",IF(AND($X$4&gt;=-19.99%,$X$4&lt;=-10%),"YOU CAN DO BETTER",IF(AND($X$4&gt;=-9.99%,$X$4&lt;=-5%),"PUSH YOU CAN DO IT",IF(AND($X$4&gt;=-4.99%,$X$4&lt;=-0.49%),"HEY FOCUS YOU GOT THIS",IF(AND($X$4&gt;=0%,$X$4&lt;=4.99%),"IT'S OKAY GAIN IS GAIN!",IF(AND($X$4&gt;=5%,$X$4&lt;=10.99%),"YOU'RE DOING GREAT. GO!",IF(AND($X$4&gt;=11%,$X$4&lt;=49.99%),"WOAH! KEEP IT UP!",IF(AND($X$4&gt;=50%,$X$4&lt;=80%),"WOW! AMAZING",IF(AND($X$4&gt;=79.99%,$X$4&lt;=999%),"FANTASTIC!!!!")))))))))))</f>
        <v>YOU'RE DOING GREAT. GO!</v>
      </c>
      <c r="W6" s="239"/>
      <c r="X6" s="239"/>
      <c r="Y6" s="239"/>
      <c r="Z6" s="240"/>
      <c r="AA6" s="100"/>
      <c r="AB6" s="102"/>
      <c r="AC6" s="132"/>
      <c r="AU6" s="123" t="s">
        <v>65</v>
      </c>
      <c r="AV6" s="124"/>
      <c r="AW6" s="126">
        <v>-4.9999000000000002</v>
      </c>
      <c r="AX6" s="125">
        <v>-1</v>
      </c>
      <c r="AY6" s="97"/>
    </row>
    <row r="7" spans="1:51" s="37" customFormat="1" ht="47.25" customHeight="1" thickBot="1" x14ac:dyDescent="0.35">
      <c r="G7" s="38"/>
      <c r="H7" s="39"/>
      <c r="L7" s="38"/>
      <c r="M7" s="38"/>
      <c r="AC7" s="133"/>
      <c r="AU7" s="123" t="s">
        <v>58</v>
      </c>
      <c r="AV7" s="124"/>
      <c r="AW7" s="125">
        <v>-0.5</v>
      </c>
      <c r="AX7" s="126">
        <v>-0.99990000000000001</v>
      </c>
      <c r="AY7" s="97"/>
    </row>
    <row r="8" spans="1:51" s="145" customFormat="1" ht="30" customHeight="1" x14ac:dyDescent="0.3">
      <c r="A8" s="241" t="s">
        <v>547</v>
      </c>
      <c r="B8" s="243" t="s">
        <v>0</v>
      </c>
      <c r="C8" s="245" t="s">
        <v>548</v>
      </c>
      <c r="D8" s="246"/>
      <c r="E8" s="243" t="s">
        <v>1</v>
      </c>
      <c r="F8" s="243" t="s">
        <v>549</v>
      </c>
      <c r="G8" s="247" t="s">
        <v>550</v>
      </c>
      <c r="H8" s="249" t="s">
        <v>551</v>
      </c>
      <c r="I8" s="253" t="s">
        <v>552</v>
      </c>
      <c r="J8" s="243" t="s">
        <v>2</v>
      </c>
      <c r="K8" s="243" t="s">
        <v>553</v>
      </c>
      <c r="L8" s="247" t="s">
        <v>554</v>
      </c>
      <c r="M8" s="243" t="s">
        <v>555</v>
      </c>
      <c r="N8" s="243" t="s">
        <v>551</v>
      </c>
      <c r="O8" s="243" t="s">
        <v>2</v>
      </c>
      <c r="P8" s="243" t="s">
        <v>556</v>
      </c>
      <c r="Q8" s="251" t="s">
        <v>557</v>
      </c>
      <c r="R8" s="251" t="s">
        <v>558</v>
      </c>
      <c r="S8" s="251" t="s">
        <v>559</v>
      </c>
      <c r="T8" s="142" t="s">
        <v>560</v>
      </c>
      <c r="U8" s="251" t="s">
        <v>561</v>
      </c>
      <c r="V8" s="251" t="s">
        <v>562</v>
      </c>
      <c r="W8" s="243" t="s">
        <v>563</v>
      </c>
      <c r="X8" s="143" t="s">
        <v>564</v>
      </c>
      <c r="Y8" s="243" t="s">
        <v>42</v>
      </c>
      <c r="Z8" s="243" t="s">
        <v>565</v>
      </c>
      <c r="AA8" s="243" t="s">
        <v>3</v>
      </c>
      <c r="AB8" s="255" t="s">
        <v>4</v>
      </c>
      <c r="AC8" s="144"/>
      <c r="AU8" s="146" t="s">
        <v>59</v>
      </c>
      <c r="AV8" s="147"/>
      <c r="AW8" s="148">
        <v>-0.2</v>
      </c>
      <c r="AX8" s="149">
        <v>-0.49990000000000001</v>
      </c>
      <c r="AY8" s="146"/>
    </row>
    <row r="9" spans="1:51" s="145" customFormat="1" ht="45" customHeight="1" thickBot="1" x14ac:dyDescent="0.35">
      <c r="A9" s="242"/>
      <c r="B9" s="244"/>
      <c r="C9" s="150" t="s">
        <v>566</v>
      </c>
      <c r="D9" s="150" t="s">
        <v>567</v>
      </c>
      <c r="E9" s="244"/>
      <c r="F9" s="244"/>
      <c r="G9" s="248"/>
      <c r="H9" s="250"/>
      <c r="I9" s="254"/>
      <c r="J9" s="244"/>
      <c r="K9" s="244"/>
      <c r="L9" s="248"/>
      <c r="M9" s="244"/>
      <c r="N9" s="244"/>
      <c r="O9" s="244"/>
      <c r="P9" s="244"/>
      <c r="Q9" s="252"/>
      <c r="R9" s="252"/>
      <c r="S9" s="252"/>
      <c r="T9" s="151"/>
      <c r="U9" s="252"/>
      <c r="V9" s="257"/>
      <c r="W9" s="244"/>
      <c r="X9" s="152"/>
      <c r="Y9" s="244"/>
      <c r="Z9" s="244"/>
      <c r="AA9" s="244"/>
      <c r="AB9" s="256"/>
      <c r="AC9" s="144"/>
      <c r="AU9" s="146" t="s">
        <v>60</v>
      </c>
      <c r="AV9" s="147"/>
      <c r="AW9" s="148">
        <v>-0.1</v>
      </c>
      <c r="AX9" s="149">
        <v>-0.19989999999999999</v>
      </c>
      <c r="AY9" s="146"/>
    </row>
    <row r="10" spans="1:51" ht="15.6" x14ac:dyDescent="0.3">
      <c r="A10" s="41" t="s">
        <v>568</v>
      </c>
      <c r="B10" s="42">
        <v>44370</v>
      </c>
      <c r="C10" s="42"/>
      <c r="D10" s="42"/>
      <c r="E10" s="43" t="s">
        <v>569</v>
      </c>
      <c r="F10" s="44" t="s">
        <v>10</v>
      </c>
      <c r="G10" s="45">
        <v>0.55800000000000005</v>
      </c>
      <c r="H10" s="45">
        <v>861.4</v>
      </c>
      <c r="I10" s="46">
        <v>10</v>
      </c>
      <c r="J10" s="47">
        <f t="shared" ref="J10:J41" si="0">H10*G10</f>
        <v>480.66120000000001</v>
      </c>
      <c r="K10" s="48">
        <v>0.19877665999999999</v>
      </c>
      <c r="L10" s="49">
        <f>J10-K10</f>
        <v>480.46242333999999</v>
      </c>
      <c r="M10" s="47">
        <v>0.57689999999999997</v>
      </c>
      <c r="N10" s="47">
        <f>H10</f>
        <v>861.4</v>
      </c>
      <c r="O10" s="47">
        <f t="shared" ref="O10:O28" si="1">M10*N10</f>
        <v>496.94165999999996</v>
      </c>
      <c r="P10" s="50">
        <v>0.19877665999999999</v>
      </c>
      <c r="Q10" s="47">
        <f t="shared" ref="Q10:Q60" si="2">O10-P10</f>
        <v>496.74288333999993</v>
      </c>
      <c r="R10" s="47">
        <f t="shared" ref="R10:R60" si="3">Q10-L10</f>
        <v>16.280459999999948</v>
      </c>
      <c r="S10" s="47"/>
      <c r="T10" s="51" t="e">
        <f>SUM(U10/#REF!)</f>
        <v>#REF!</v>
      </c>
      <c r="U10" s="52">
        <v>-100</v>
      </c>
      <c r="V10" s="49">
        <v>48</v>
      </c>
      <c r="W10" s="53">
        <f>U10*V10</f>
        <v>-4800</v>
      </c>
      <c r="X10" s="54" t="str">
        <f>IF(W10&gt;=0,"WIN","LOSS")</f>
        <v>LOSS</v>
      </c>
      <c r="Y10" s="55" t="s">
        <v>43</v>
      </c>
      <c r="Z10" s="55" t="s">
        <v>36</v>
      </c>
      <c r="AA10" s="55" t="s">
        <v>570</v>
      </c>
      <c r="AB10" s="56"/>
      <c r="AU10" s="33" t="s">
        <v>61</v>
      </c>
      <c r="AV10" s="34"/>
      <c r="AW10" s="35">
        <v>-0.05</v>
      </c>
      <c r="AX10" s="36">
        <v>-9.9900000000000003E-2</v>
      </c>
      <c r="AY10"/>
    </row>
    <row r="11" spans="1:51" ht="15.6" x14ac:dyDescent="0.3">
      <c r="A11" s="57">
        <v>1</v>
      </c>
      <c r="B11" s="58"/>
      <c r="C11" s="58"/>
      <c r="D11" s="58"/>
      <c r="E11" s="59"/>
      <c r="F11" s="60"/>
      <c r="G11" s="61">
        <v>0.55000000000000004</v>
      </c>
      <c r="H11" s="62">
        <v>861.4</v>
      </c>
      <c r="I11" s="63">
        <v>10</v>
      </c>
      <c r="J11" s="64">
        <f t="shared" si="0"/>
        <v>473.77000000000004</v>
      </c>
      <c r="K11" s="65"/>
      <c r="L11" s="66">
        <f>J11-K11</f>
        <v>473.77000000000004</v>
      </c>
      <c r="M11" s="63">
        <v>0.57999999999999996</v>
      </c>
      <c r="N11" s="67">
        <f>H11</f>
        <v>861.4</v>
      </c>
      <c r="O11" s="67">
        <f t="shared" si="1"/>
        <v>499.61199999999997</v>
      </c>
      <c r="P11" s="68">
        <v>0.11</v>
      </c>
      <c r="Q11" s="64">
        <f t="shared" si="2"/>
        <v>499.50199999999995</v>
      </c>
      <c r="R11" s="64">
        <f t="shared" si="3"/>
        <v>25.731999999999914</v>
      </c>
      <c r="S11" s="64"/>
      <c r="T11" s="69" t="e">
        <f>SUM(U11/#REF!)</f>
        <v>#REF!</v>
      </c>
      <c r="U11" s="64">
        <f t="shared" ref="U11:U60" si="4">R11-S11</f>
        <v>25.731999999999914</v>
      </c>
      <c r="V11" s="70">
        <v>50.2</v>
      </c>
      <c r="W11" s="71">
        <f t="shared" ref="W11:W60" si="5">U11*V11</f>
        <v>1291.7463999999957</v>
      </c>
      <c r="X11" s="72" t="str">
        <f t="shared" ref="X11:X60" si="6">IF(W11&gt;=0,"WIN","LOSS")</f>
        <v>WIN</v>
      </c>
      <c r="Y11" s="73" t="s">
        <v>45</v>
      </c>
      <c r="Z11" s="73" t="s">
        <v>38</v>
      </c>
      <c r="AA11" s="74" t="s">
        <v>571</v>
      </c>
      <c r="AB11" s="75"/>
      <c r="AU11" s="33" t="s">
        <v>62</v>
      </c>
      <c r="AV11" s="34"/>
      <c r="AW11" s="35">
        <v>0</v>
      </c>
      <c r="AX11" s="36">
        <v>-4.99E-2</v>
      </c>
      <c r="AY11"/>
    </row>
    <row r="12" spans="1:51" ht="15.6" x14ac:dyDescent="0.3">
      <c r="A12" s="57">
        <v>2</v>
      </c>
      <c r="B12" s="58"/>
      <c r="C12" s="58"/>
      <c r="D12" s="58"/>
      <c r="E12" s="76"/>
      <c r="F12" s="60"/>
      <c r="G12" s="61"/>
      <c r="H12" s="62"/>
      <c r="I12" s="63"/>
      <c r="J12" s="64">
        <f t="shared" si="0"/>
        <v>0</v>
      </c>
      <c r="K12" s="65"/>
      <c r="L12" s="66"/>
      <c r="M12" s="63"/>
      <c r="N12" s="67"/>
      <c r="O12" s="67"/>
      <c r="P12" s="68"/>
      <c r="Q12" s="64">
        <f t="shared" si="2"/>
        <v>0</v>
      </c>
      <c r="R12" s="64">
        <f t="shared" si="3"/>
        <v>0</v>
      </c>
      <c r="S12" s="64"/>
      <c r="T12" s="69" t="e">
        <f>SUM(U12/#REF!)</f>
        <v>#REF!</v>
      </c>
      <c r="U12" s="64">
        <f t="shared" si="4"/>
        <v>0</v>
      </c>
      <c r="V12" s="70">
        <v>48</v>
      </c>
      <c r="W12" s="71">
        <f t="shared" si="5"/>
        <v>0</v>
      </c>
      <c r="X12" s="72" t="str">
        <f t="shared" si="6"/>
        <v>WIN</v>
      </c>
      <c r="Y12" s="73"/>
      <c r="Z12" s="73"/>
      <c r="AA12" s="74"/>
      <c r="AB12" s="75"/>
      <c r="AU12" s="33"/>
      <c r="AV12" s="33"/>
      <c r="AW12" s="33"/>
      <c r="AX12" s="33"/>
      <c r="AY12"/>
    </row>
    <row r="13" spans="1:51" ht="15.6" x14ac:dyDescent="0.3">
      <c r="A13" s="57">
        <v>3</v>
      </c>
      <c r="B13" s="58"/>
      <c r="C13" s="58"/>
      <c r="D13" s="58"/>
      <c r="E13" s="76"/>
      <c r="F13" s="60"/>
      <c r="G13" s="61"/>
      <c r="H13" s="62"/>
      <c r="I13" s="63"/>
      <c r="J13" s="64">
        <f t="shared" si="0"/>
        <v>0</v>
      </c>
      <c r="K13" s="65"/>
      <c r="L13" s="66"/>
      <c r="M13" s="63"/>
      <c r="N13" s="67"/>
      <c r="O13" s="67"/>
      <c r="P13" s="68"/>
      <c r="Q13" s="64">
        <f t="shared" si="2"/>
        <v>0</v>
      </c>
      <c r="R13" s="64">
        <f t="shared" si="3"/>
        <v>0</v>
      </c>
      <c r="S13" s="64"/>
      <c r="T13" s="69" t="e">
        <f>SUM(U13/#REF!)</f>
        <v>#REF!</v>
      </c>
      <c r="U13" s="64">
        <f t="shared" si="4"/>
        <v>0</v>
      </c>
      <c r="V13" s="70">
        <v>48</v>
      </c>
      <c r="W13" s="71">
        <f t="shared" si="5"/>
        <v>0</v>
      </c>
      <c r="X13" s="72" t="str">
        <f t="shared" si="6"/>
        <v>WIN</v>
      </c>
      <c r="Y13" s="73"/>
      <c r="Z13" s="73"/>
      <c r="AA13" s="74"/>
      <c r="AB13" s="75"/>
      <c r="AU13" s="33"/>
      <c r="AV13" s="33"/>
      <c r="AW13" s="33"/>
      <c r="AX13" s="33"/>
      <c r="AY13"/>
    </row>
    <row r="14" spans="1:51" ht="15.6" x14ac:dyDescent="0.3">
      <c r="A14" s="57">
        <v>4</v>
      </c>
      <c r="B14" s="58"/>
      <c r="C14" s="58"/>
      <c r="D14" s="58"/>
      <c r="E14" s="76"/>
      <c r="F14" s="60"/>
      <c r="G14" s="61"/>
      <c r="H14" s="62"/>
      <c r="I14" s="63"/>
      <c r="J14" s="64">
        <f t="shared" si="0"/>
        <v>0</v>
      </c>
      <c r="K14" s="65"/>
      <c r="L14" s="66"/>
      <c r="M14" s="63"/>
      <c r="N14" s="67"/>
      <c r="O14" s="67"/>
      <c r="P14" s="68"/>
      <c r="Q14" s="64">
        <f t="shared" si="2"/>
        <v>0</v>
      </c>
      <c r="R14" s="64">
        <f t="shared" si="3"/>
        <v>0</v>
      </c>
      <c r="S14" s="64"/>
      <c r="T14" s="69" t="e">
        <f>SUM(U14/#REF!)</f>
        <v>#REF!</v>
      </c>
      <c r="U14" s="64">
        <f t="shared" si="4"/>
        <v>0</v>
      </c>
      <c r="V14" s="70">
        <v>48</v>
      </c>
      <c r="W14" s="71">
        <f t="shared" si="5"/>
        <v>0</v>
      </c>
      <c r="X14" s="72" t="str">
        <f t="shared" si="6"/>
        <v>WIN</v>
      </c>
      <c r="Y14" s="73"/>
      <c r="Z14" s="73"/>
      <c r="AA14" s="74"/>
      <c r="AB14" s="75"/>
      <c r="AU14" s="33"/>
      <c r="AV14" s="33"/>
      <c r="AW14" s="33"/>
      <c r="AX14" s="33"/>
      <c r="AY14"/>
    </row>
    <row r="15" spans="1:51" ht="15.6" x14ac:dyDescent="0.3">
      <c r="A15" s="57">
        <v>5</v>
      </c>
      <c r="B15" s="58"/>
      <c r="C15" s="58"/>
      <c r="D15" s="58"/>
      <c r="E15" s="76"/>
      <c r="F15" s="60"/>
      <c r="G15" s="61"/>
      <c r="H15" s="62"/>
      <c r="I15" s="63"/>
      <c r="J15" s="64">
        <f t="shared" si="0"/>
        <v>0</v>
      </c>
      <c r="K15" s="65"/>
      <c r="L15" s="66"/>
      <c r="M15" s="63"/>
      <c r="N15" s="67"/>
      <c r="O15" s="67"/>
      <c r="P15" s="68"/>
      <c r="Q15" s="64">
        <f t="shared" si="2"/>
        <v>0</v>
      </c>
      <c r="R15" s="64">
        <f t="shared" si="3"/>
        <v>0</v>
      </c>
      <c r="S15" s="64"/>
      <c r="T15" s="69" t="e">
        <f>SUM(U15/#REF!)</f>
        <v>#REF!</v>
      </c>
      <c r="U15" s="64">
        <f t="shared" si="4"/>
        <v>0</v>
      </c>
      <c r="V15" s="70">
        <v>48</v>
      </c>
      <c r="W15" s="71">
        <f t="shared" si="5"/>
        <v>0</v>
      </c>
      <c r="X15" s="72" t="str">
        <f t="shared" si="6"/>
        <v>WIN</v>
      </c>
      <c r="Y15" s="73"/>
      <c r="Z15" s="73"/>
      <c r="AA15" s="74"/>
      <c r="AB15" s="75"/>
      <c r="AU15" s="33"/>
      <c r="AV15" s="33"/>
      <c r="AW15" s="33"/>
      <c r="AX15" s="77"/>
      <c r="AY15"/>
    </row>
    <row r="16" spans="1:51" ht="15.6" x14ac:dyDescent="0.3">
      <c r="A16" s="57">
        <v>6</v>
      </c>
      <c r="B16" s="58"/>
      <c r="C16" s="58"/>
      <c r="D16" s="58"/>
      <c r="E16" s="76"/>
      <c r="F16" s="60"/>
      <c r="G16" s="61"/>
      <c r="H16" s="62"/>
      <c r="I16" s="63"/>
      <c r="J16" s="64">
        <f t="shared" si="0"/>
        <v>0</v>
      </c>
      <c r="K16" s="65"/>
      <c r="L16" s="66"/>
      <c r="M16" s="63"/>
      <c r="N16" s="67"/>
      <c r="O16" s="67"/>
      <c r="P16" s="68"/>
      <c r="Q16" s="64">
        <f t="shared" si="2"/>
        <v>0</v>
      </c>
      <c r="R16" s="64">
        <f t="shared" si="3"/>
        <v>0</v>
      </c>
      <c r="S16" s="64"/>
      <c r="T16" s="69" t="e">
        <f>SUM(U16/#REF!)</f>
        <v>#REF!</v>
      </c>
      <c r="U16" s="64">
        <f t="shared" si="4"/>
        <v>0</v>
      </c>
      <c r="V16" s="70">
        <v>48</v>
      </c>
      <c r="W16" s="71">
        <f t="shared" si="5"/>
        <v>0</v>
      </c>
      <c r="X16" s="72" t="str">
        <f t="shared" si="6"/>
        <v>WIN</v>
      </c>
      <c r="Y16" s="73"/>
      <c r="Z16" s="73"/>
      <c r="AA16" s="74"/>
      <c r="AB16" s="75"/>
      <c r="AU16" s="33" t="s">
        <v>56</v>
      </c>
      <c r="AV16" s="33"/>
      <c r="AW16" s="35">
        <v>1E-3</v>
      </c>
      <c r="AX16" s="77">
        <v>9.9900000000000003E-2</v>
      </c>
      <c r="AY16"/>
    </row>
    <row r="17" spans="1:51" ht="15.6" x14ac:dyDescent="0.3">
      <c r="A17" s="57">
        <v>7</v>
      </c>
      <c r="B17" s="58"/>
      <c r="C17" s="58"/>
      <c r="D17" s="58"/>
      <c r="E17" s="76"/>
      <c r="F17" s="60"/>
      <c r="G17" s="61"/>
      <c r="H17" s="62"/>
      <c r="I17" s="63"/>
      <c r="J17" s="64">
        <f t="shared" si="0"/>
        <v>0</v>
      </c>
      <c r="K17" s="65"/>
      <c r="L17" s="66"/>
      <c r="M17" s="63"/>
      <c r="N17" s="67"/>
      <c r="O17" s="67"/>
      <c r="P17" s="68"/>
      <c r="Q17" s="64">
        <f t="shared" si="2"/>
        <v>0</v>
      </c>
      <c r="R17" s="64">
        <f t="shared" si="3"/>
        <v>0</v>
      </c>
      <c r="S17" s="64"/>
      <c r="T17" s="69" t="e">
        <f>SUM(U17/#REF!)</f>
        <v>#REF!</v>
      </c>
      <c r="U17" s="64">
        <f t="shared" si="4"/>
        <v>0</v>
      </c>
      <c r="V17" s="70">
        <v>48</v>
      </c>
      <c r="W17" s="71">
        <f t="shared" si="5"/>
        <v>0</v>
      </c>
      <c r="X17" s="72" t="str">
        <f t="shared" si="6"/>
        <v>WIN</v>
      </c>
      <c r="Y17" s="73"/>
      <c r="Z17" s="73"/>
      <c r="AA17" s="74"/>
      <c r="AB17" s="75"/>
      <c r="AU17" s="33" t="s">
        <v>63</v>
      </c>
      <c r="AV17" s="33"/>
      <c r="AW17" s="35">
        <v>0.1</v>
      </c>
      <c r="AX17" s="77">
        <v>0.2999</v>
      </c>
      <c r="AY17"/>
    </row>
    <row r="18" spans="1:51" ht="15.6" x14ac:dyDescent="0.3">
      <c r="A18" s="57">
        <v>8</v>
      </c>
      <c r="B18" s="58"/>
      <c r="C18" s="58"/>
      <c r="D18" s="58"/>
      <c r="E18" s="76"/>
      <c r="F18" s="60"/>
      <c r="G18" s="61"/>
      <c r="H18" s="62"/>
      <c r="I18" s="63"/>
      <c r="J18" s="64">
        <f t="shared" si="0"/>
        <v>0</v>
      </c>
      <c r="K18" s="65"/>
      <c r="L18" s="66"/>
      <c r="M18" s="63"/>
      <c r="N18" s="67"/>
      <c r="O18" s="67"/>
      <c r="P18" s="68"/>
      <c r="Q18" s="64">
        <f t="shared" si="2"/>
        <v>0</v>
      </c>
      <c r="R18" s="64">
        <f t="shared" si="3"/>
        <v>0</v>
      </c>
      <c r="S18" s="64"/>
      <c r="T18" s="69" t="e">
        <f>SUM(U18/#REF!)</f>
        <v>#REF!</v>
      </c>
      <c r="U18" s="64">
        <f t="shared" si="4"/>
        <v>0</v>
      </c>
      <c r="V18" s="70">
        <v>48</v>
      </c>
      <c r="W18" s="71">
        <f t="shared" si="5"/>
        <v>0</v>
      </c>
      <c r="X18" s="72" t="str">
        <f t="shared" si="6"/>
        <v>WIN</v>
      </c>
      <c r="Y18" s="73"/>
      <c r="Z18" s="73"/>
      <c r="AA18" s="74"/>
      <c r="AB18" s="75"/>
      <c r="AU18" s="33" t="s">
        <v>54</v>
      </c>
      <c r="AV18" s="33"/>
      <c r="AW18" s="35">
        <v>0.3</v>
      </c>
      <c r="AX18" s="77">
        <v>0.49990000000000001</v>
      </c>
      <c r="AY18"/>
    </row>
    <row r="19" spans="1:51" ht="15.6" x14ac:dyDescent="0.3">
      <c r="A19" s="57">
        <v>9</v>
      </c>
      <c r="B19" s="58"/>
      <c r="C19" s="58"/>
      <c r="D19" s="58"/>
      <c r="E19" s="76"/>
      <c r="F19" s="60"/>
      <c r="G19" s="61"/>
      <c r="H19" s="62"/>
      <c r="I19" s="63"/>
      <c r="J19" s="64">
        <f t="shared" si="0"/>
        <v>0</v>
      </c>
      <c r="K19" s="65"/>
      <c r="L19" s="66"/>
      <c r="M19" s="63"/>
      <c r="N19" s="67"/>
      <c r="O19" s="67"/>
      <c r="P19" s="68"/>
      <c r="Q19" s="64">
        <f t="shared" si="2"/>
        <v>0</v>
      </c>
      <c r="R19" s="64">
        <f t="shared" si="3"/>
        <v>0</v>
      </c>
      <c r="S19" s="64"/>
      <c r="T19" s="69" t="e">
        <f>SUM(U19/#REF!)</f>
        <v>#REF!</v>
      </c>
      <c r="U19" s="64">
        <f t="shared" si="4"/>
        <v>0</v>
      </c>
      <c r="V19" s="70">
        <v>48</v>
      </c>
      <c r="W19" s="71">
        <f t="shared" si="5"/>
        <v>0</v>
      </c>
      <c r="X19" s="72" t="str">
        <f t="shared" si="6"/>
        <v>WIN</v>
      </c>
      <c r="Y19" s="73"/>
      <c r="Z19" s="73"/>
      <c r="AA19" s="74"/>
      <c r="AB19" s="75"/>
      <c r="AU19" s="33" t="s">
        <v>55</v>
      </c>
      <c r="AV19" s="33"/>
      <c r="AW19" s="35">
        <v>0.5</v>
      </c>
      <c r="AX19" s="77">
        <v>0.79990000000000006</v>
      </c>
      <c r="AY19"/>
    </row>
    <row r="20" spans="1:51" ht="15.6" x14ac:dyDescent="0.3">
      <c r="A20" s="57">
        <v>10</v>
      </c>
      <c r="B20" s="58"/>
      <c r="C20" s="58"/>
      <c r="D20" s="58"/>
      <c r="E20" s="76"/>
      <c r="F20" s="60"/>
      <c r="G20" s="61"/>
      <c r="H20" s="62"/>
      <c r="I20" s="63"/>
      <c r="J20" s="64">
        <f t="shared" si="0"/>
        <v>0</v>
      </c>
      <c r="K20" s="65"/>
      <c r="L20" s="66">
        <f>J20-K20</f>
        <v>0</v>
      </c>
      <c r="M20" s="63"/>
      <c r="N20" s="67">
        <f>H20</f>
        <v>0</v>
      </c>
      <c r="O20" s="67">
        <f t="shared" si="1"/>
        <v>0</v>
      </c>
      <c r="P20" s="68"/>
      <c r="Q20" s="64">
        <f t="shared" si="2"/>
        <v>0</v>
      </c>
      <c r="R20" s="64">
        <f t="shared" si="3"/>
        <v>0</v>
      </c>
      <c r="S20" s="64"/>
      <c r="T20" s="69" t="e">
        <f>SUM(U20/#REF!)</f>
        <v>#REF!</v>
      </c>
      <c r="U20" s="64">
        <f t="shared" si="4"/>
        <v>0</v>
      </c>
      <c r="V20" s="70">
        <v>48</v>
      </c>
      <c r="W20" s="71">
        <f t="shared" si="5"/>
        <v>0</v>
      </c>
      <c r="X20" s="72" t="str">
        <f t="shared" si="6"/>
        <v>WIN</v>
      </c>
      <c r="Y20" s="73"/>
      <c r="Z20" s="73"/>
      <c r="AA20" s="74"/>
      <c r="AB20" s="75"/>
      <c r="AU20" s="33" t="s">
        <v>64</v>
      </c>
      <c r="AV20" s="33"/>
      <c r="AW20" s="35">
        <v>0.8</v>
      </c>
      <c r="AX20" s="77">
        <v>4.9999000000000002</v>
      </c>
      <c r="AY20"/>
    </row>
    <row r="21" spans="1:51" ht="15.6" x14ac:dyDescent="0.3">
      <c r="A21" s="57">
        <v>11</v>
      </c>
      <c r="B21" s="58"/>
      <c r="C21" s="58"/>
      <c r="D21" s="58"/>
      <c r="E21" s="76"/>
      <c r="F21" s="60"/>
      <c r="G21" s="61"/>
      <c r="H21" s="62"/>
      <c r="I21" s="63"/>
      <c r="J21" s="64">
        <f t="shared" si="0"/>
        <v>0</v>
      </c>
      <c r="K21" s="65"/>
      <c r="L21" s="66">
        <f>J21-K21</f>
        <v>0</v>
      </c>
      <c r="M21" s="63"/>
      <c r="N21" s="67">
        <f>H21</f>
        <v>0</v>
      </c>
      <c r="O21" s="67">
        <f t="shared" si="1"/>
        <v>0</v>
      </c>
      <c r="P21" s="68"/>
      <c r="Q21" s="64">
        <f t="shared" si="2"/>
        <v>0</v>
      </c>
      <c r="R21" s="64">
        <f t="shared" si="3"/>
        <v>0</v>
      </c>
      <c r="S21" s="64"/>
      <c r="T21" s="69" t="e">
        <f>SUM(U21/#REF!)</f>
        <v>#REF!</v>
      </c>
      <c r="U21" s="64">
        <f t="shared" si="4"/>
        <v>0</v>
      </c>
      <c r="V21" s="70">
        <v>48</v>
      </c>
      <c r="W21" s="71">
        <f t="shared" si="5"/>
        <v>0</v>
      </c>
      <c r="X21" s="72" t="str">
        <f t="shared" si="6"/>
        <v>WIN</v>
      </c>
      <c r="Y21" s="73"/>
      <c r="Z21" s="73"/>
      <c r="AA21" s="74"/>
      <c r="AB21" s="75"/>
      <c r="AU21" s="33"/>
      <c r="AV21" s="33"/>
      <c r="AW21" s="35">
        <v>5</v>
      </c>
      <c r="AX21" s="77">
        <v>100</v>
      </c>
      <c r="AY21"/>
    </row>
    <row r="22" spans="1:51" ht="15.6" x14ac:dyDescent="0.3">
      <c r="A22" s="57">
        <v>12</v>
      </c>
      <c r="B22" s="58"/>
      <c r="C22" s="78"/>
      <c r="D22" s="58"/>
      <c r="E22" s="76"/>
      <c r="F22" s="60"/>
      <c r="G22" s="61"/>
      <c r="H22" s="62"/>
      <c r="I22" s="63"/>
      <c r="J22" s="64">
        <f t="shared" si="0"/>
        <v>0</v>
      </c>
      <c r="K22" s="65"/>
      <c r="L22" s="66">
        <f>J22-K22</f>
        <v>0</v>
      </c>
      <c r="M22" s="63"/>
      <c r="N22" s="67">
        <f>H22</f>
        <v>0</v>
      </c>
      <c r="O22" s="67">
        <f t="shared" si="1"/>
        <v>0</v>
      </c>
      <c r="P22" s="68"/>
      <c r="Q22" s="64">
        <f t="shared" si="2"/>
        <v>0</v>
      </c>
      <c r="R22" s="64">
        <f t="shared" si="3"/>
        <v>0</v>
      </c>
      <c r="S22" s="64"/>
      <c r="T22" s="69" t="e">
        <f>SUM(U22/#REF!)</f>
        <v>#REF!</v>
      </c>
      <c r="U22" s="64">
        <f t="shared" si="4"/>
        <v>0</v>
      </c>
      <c r="V22" s="70">
        <v>48</v>
      </c>
      <c r="W22" s="71">
        <f t="shared" si="5"/>
        <v>0</v>
      </c>
      <c r="X22" s="72" t="str">
        <f t="shared" si="6"/>
        <v>WIN</v>
      </c>
      <c r="Y22" s="73"/>
      <c r="Z22" s="73"/>
      <c r="AA22" s="74"/>
      <c r="AB22" s="75"/>
      <c r="AU22" s="33"/>
      <c r="AV22" s="33"/>
      <c r="AW22" s="33"/>
      <c r="AX22" s="33"/>
      <c r="AY22"/>
    </row>
    <row r="23" spans="1:51" ht="15.6" x14ac:dyDescent="0.3">
      <c r="A23" s="57">
        <v>13</v>
      </c>
      <c r="B23" s="58"/>
      <c r="C23" s="58"/>
      <c r="D23" s="58"/>
      <c r="E23" s="76"/>
      <c r="F23" s="60"/>
      <c r="G23" s="61"/>
      <c r="H23" s="62"/>
      <c r="I23" s="63"/>
      <c r="J23" s="64">
        <f t="shared" si="0"/>
        <v>0</v>
      </c>
      <c r="K23" s="65"/>
      <c r="L23" s="66">
        <f>J23-K23</f>
        <v>0</v>
      </c>
      <c r="M23" s="63"/>
      <c r="N23" s="67">
        <f>H23</f>
        <v>0</v>
      </c>
      <c r="O23" s="67">
        <f t="shared" si="1"/>
        <v>0</v>
      </c>
      <c r="P23" s="68"/>
      <c r="Q23" s="64">
        <f t="shared" si="2"/>
        <v>0</v>
      </c>
      <c r="R23" s="64">
        <f t="shared" si="3"/>
        <v>0</v>
      </c>
      <c r="S23" s="64"/>
      <c r="T23" s="69" t="e">
        <f>SUM(U23/#REF!)</f>
        <v>#REF!</v>
      </c>
      <c r="U23" s="64">
        <f t="shared" si="4"/>
        <v>0</v>
      </c>
      <c r="V23" s="70">
        <v>48</v>
      </c>
      <c r="W23" s="71">
        <f t="shared" si="5"/>
        <v>0</v>
      </c>
      <c r="X23" s="72" t="str">
        <f t="shared" si="6"/>
        <v>WIN</v>
      </c>
      <c r="Y23" s="73"/>
      <c r="Z23" s="73"/>
      <c r="AA23" s="74"/>
      <c r="AB23" s="75"/>
      <c r="AU23" s="33"/>
      <c r="AV23" s="33"/>
      <c r="AW23" s="33"/>
      <c r="AX23" s="33"/>
      <c r="AY23"/>
    </row>
    <row r="24" spans="1:51" ht="15.6" x14ac:dyDescent="0.3">
      <c r="A24" s="57">
        <v>14</v>
      </c>
      <c r="B24" s="58"/>
      <c r="C24" s="58"/>
      <c r="D24" s="58"/>
      <c r="E24" s="76"/>
      <c r="F24" s="60"/>
      <c r="G24" s="61"/>
      <c r="H24" s="62"/>
      <c r="I24" s="63"/>
      <c r="J24" s="64">
        <f t="shared" si="0"/>
        <v>0</v>
      </c>
      <c r="K24" s="65"/>
      <c r="L24" s="66"/>
      <c r="M24" s="63"/>
      <c r="N24" s="67"/>
      <c r="O24" s="67"/>
      <c r="P24" s="68"/>
      <c r="Q24" s="64">
        <f t="shared" si="2"/>
        <v>0</v>
      </c>
      <c r="R24" s="64">
        <f t="shared" si="3"/>
        <v>0</v>
      </c>
      <c r="S24" s="64"/>
      <c r="T24" s="69" t="e">
        <f>SUM(U24/#REF!)</f>
        <v>#REF!</v>
      </c>
      <c r="U24" s="64">
        <f t="shared" si="4"/>
        <v>0</v>
      </c>
      <c r="V24" s="70">
        <v>48</v>
      </c>
      <c r="W24" s="71">
        <f t="shared" si="5"/>
        <v>0</v>
      </c>
      <c r="X24" s="72" t="str">
        <f t="shared" si="6"/>
        <v>WIN</v>
      </c>
      <c r="Y24" s="73"/>
      <c r="Z24" s="73"/>
      <c r="AA24" s="74"/>
      <c r="AB24" s="75"/>
    </row>
    <row r="25" spans="1:51" ht="15.6" x14ac:dyDescent="0.3">
      <c r="A25" s="57">
        <v>15</v>
      </c>
      <c r="B25" s="58"/>
      <c r="C25" s="58"/>
      <c r="D25" s="58"/>
      <c r="E25" s="76"/>
      <c r="F25" s="60"/>
      <c r="G25" s="61"/>
      <c r="H25" s="62"/>
      <c r="I25" s="63"/>
      <c r="J25" s="64">
        <f t="shared" si="0"/>
        <v>0</v>
      </c>
      <c r="K25" s="65"/>
      <c r="L25" s="66"/>
      <c r="M25" s="63"/>
      <c r="N25" s="67"/>
      <c r="O25" s="67"/>
      <c r="P25" s="68"/>
      <c r="Q25" s="64">
        <f t="shared" si="2"/>
        <v>0</v>
      </c>
      <c r="R25" s="64">
        <f t="shared" si="3"/>
        <v>0</v>
      </c>
      <c r="S25" s="64"/>
      <c r="T25" s="69" t="e">
        <f>SUM(U25/#REF!)</f>
        <v>#REF!</v>
      </c>
      <c r="U25" s="64">
        <f t="shared" si="4"/>
        <v>0</v>
      </c>
      <c r="V25" s="70">
        <v>48</v>
      </c>
      <c r="W25" s="71">
        <f t="shared" si="5"/>
        <v>0</v>
      </c>
      <c r="X25" s="72" t="str">
        <f t="shared" si="6"/>
        <v>WIN</v>
      </c>
      <c r="Y25" s="73"/>
      <c r="Z25" s="73"/>
      <c r="AA25" s="74"/>
      <c r="AB25" s="75"/>
    </row>
    <row r="26" spans="1:51" ht="15.6" x14ac:dyDescent="0.3">
      <c r="A26" s="57">
        <v>16</v>
      </c>
      <c r="B26" s="58"/>
      <c r="C26" s="58"/>
      <c r="D26" s="58"/>
      <c r="E26" s="76"/>
      <c r="F26" s="60"/>
      <c r="G26" s="61"/>
      <c r="H26" s="62"/>
      <c r="I26" s="63"/>
      <c r="J26" s="64">
        <f t="shared" si="0"/>
        <v>0</v>
      </c>
      <c r="K26" s="65"/>
      <c r="L26" s="66"/>
      <c r="M26" s="63"/>
      <c r="N26" s="67"/>
      <c r="O26" s="67"/>
      <c r="P26" s="68"/>
      <c r="Q26" s="64">
        <f t="shared" si="2"/>
        <v>0</v>
      </c>
      <c r="R26" s="64">
        <f t="shared" si="3"/>
        <v>0</v>
      </c>
      <c r="S26" s="64"/>
      <c r="T26" s="69" t="e">
        <f>SUM(U26/#REF!)</f>
        <v>#REF!</v>
      </c>
      <c r="U26" s="64">
        <f t="shared" si="4"/>
        <v>0</v>
      </c>
      <c r="V26" s="70">
        <v>48</v>
      </c>
      <c r="W26" s="71">
        <f t="shared" si="5"/>
        <v>0</v>
      </c>
      <c r="X26" s="72" t="str">
        <f t="shared" si="6"/>
        <v>WIN</v>
      </c>
      <c r="Y26" s="73"/>
      <c r="Z26" s="73"/>
      <c r="AA26" s="74"/>
      <c r="AB26" s="75"/>
    </row>
    <row r="27" spans="1:51" ht="15.6" x14ac:dyDescent="0.3">
      <c r="A27" s="57">
        <v>17</v>
      </c>
      <c r="B27" s="58"/>
      <c r="C27" s="58"/>
      <c r="D27" s="58"/>
      <c r="E27" s="76"/>
      <c r="F27" s="60"/>
      <c r="G27" s="61"/>
      <c r="H27" s="62"/>
      <c r="I27" s="63"/>
      <c r="J27" s="64">
        <f t="shared" si="0"/>
        <v>0</v>
      </c>
      <c r="K27" s="65"/>
      <c r="L27" s="66">
        <f>J27-K27</f>
        <v>0</v>
      </c>
      <c r="M27" s="63"/>
      <c r="N27" s="67">
        <f>H27</f>
        <v>0</v>
      </c>
      <c r="O27" s="67">
        <f t="shared" si="1"/>
        <v>0</v>
      </c>
      <c r="P27" s="68"/>
      <c r="Q27" s="64">
        <f t="shared" si="2"/>
        <v>0</v>
      </c>
      <c r="R27" s="64">
        <f t="shared" si="3"/>
        <v>0</v>
      </c>
      <c r="S27" s="64"/>
      <c r="T27" s="69" t="e">
        <f>SUM(U27/#REF!)</f>
        <v>#REF!</v>
      </c>
      <c r="U27" s="64">
        <f t="shared" si="4"/>
        <v>0</v>
      </c>
      <c r="V27" s="70">
        <v>48</v>
      </c>
      <c r="W27" s="71">
        <f t="shared" si="5"/>
        <v>0</v>
      </c>
      <c r="X27" s="72" t="str">
        <f t="shared" si="6"/>
        <v>WIN</v>
      </c>
      <c r="Y27" s="73"/>
      <c r="Z27" s="73"/>
      <c r="AA27" s="74"/>
      <c r="AB27" s="75"/>
      <c r="AU27" s="79"/>
      <c r="AV27" s="79"/>
      <c r="AW27" s="79"/>
      <c r="AX27" s="79"/>
      <c r="AY27" s="80"/>
    </row>
    <row r="28" spans="1:51" ht="15.6" x14ac:dyDescent="0.3">
      <c r="A28" s="57">
        <v>18</v>
      </c>
      <c r="B28" s="58"/>
      <c r="C28" s="58"/>
      <c r="D28" s="58"/>
      <c r="E28" s="81"/>
      <c r="F28" s="60"/>
      <c r="G28" s="61"/>
      <c r="H28" s="62"/>
      <c r="I28" s="63"/>
      <c r="J28" s="64">
        <f t="shared" si="0"/>
        <v>0</v>
      </c>
      <c r="K28" s="65"/>
      <c r="L28" s="66">
        <f>J28-K28</f>
        <v>0</v>
      </c>
      <c r="M28" s="63"/>
      <c r="N28" s="67">
        <f>H28</f>
        <v>0</v>
      </c>
      <c r="O28" s="67">
        <f t="shared" si="1"/>
        <v>0</v>
      </c>
      <c r="P28" s="68"/>
      <c r="Q28" s="64">
        <f t="shared" si="2"/>
        <v>0</v>
      </c>
      <c r="R28" s="64">
        <f t="shared" si="3"/>
        <v>0</v>
      </c>
      <c r="S28" s="64"/>
      <c r="T28" s="69" t="e">
        <f>SUM(U28/#REF!)</f>
        <v>#REF!</v>
      </c>
      <c r="U28" s="64">
        <f t="shared" si="4"/>
        <v>0</v>
      </c>
      <c r="V28" s="70">
        <v>48</v>
      </c>
      <c r="W28" s="71">
        <f t="shared" si="5"/>
        <v>0</v>
      </c>
      <c r="X28" s="72" t="str">
        <f t="shared" si="6"/>
        <v>WIN</v>
      </c>
      <c r="Y28" s="73"/>
      <c r="Z28" s="73"/>
      <c r="AA28" s="74"/>
      <c r="AB28" s="75"/>
    </row>
    <row r="29" spans="1:51" ht="15.6" x14ac:dyDescent="0.3">
      <c r="A29" s="57">
        <v>19</v>
      </c>
      <c r="B29" s="82"/>
      <c r="C29" s="82"/>
      <c r="D29" s="82"/>
      <c r="E29" s="83"/>
      <c r="F29" s="60"/>
      <c r="G29" s="84"/>
      <c r="H29" s="85"/>
      <c r="I29" s="86"/>
      <c r="J29" s="64">
        <f t="shared" si="0"/>
        <v>0</v>
      </c>
      <c r="K29" s="87"/>
      <c r="L29" s="88"/>
      <c r="M29" s="86"/>
      <c r="N29" s="89"/>
      <c r="O29" s="89"/>
      <c r="P29" s="90"/>
      <c r="Q29" s="64">
        <f t="shared" si="2"/>
        <v>0</v>
      </c>
      <c r="R29" s="64">
        <f t="shared" si="3"/>
        <v>0</v>
      </c>
      <c r="S29" s="91"/>
      <c r="T29" s="69" t="e">
        <f>SUM(U29/#REF!)</f>
        <v>#REF!</v>
      </c>
      <c r="U29" s="64">
        <f t="shared" si="4"/>
        <v>0</v>
      </c>
      <c r="V29" s="70">
        <v>48</v>
      </c>
      <c r="W29" s="71">
        <f t="shared" si="5"/>
        <v>0</v>
      </c>
      <c r="X29" s="72" t="str">
        <f t="shared" si="6"/>
        <v>WIN</v>
      </c>
      <c r="Y29" s="73"/>
      <c r="Z29" s="73"/>
      <c r="AA29" s="74"/>
      <c r="AB29" s="92"/>
    </row>
    <row r="30" spans="1:51" ht="15.6" x14ac:dyDescent="0.3">
      <c r="A30" s="57">
        <v>20</v>
      </c>
      <c r="B30" s="82"/>
      <c r="C30" s="82"/>
      <c r="D30" s="82"/>
      <c r="E30" s="83"/>
      <c r="F30" s="60"/>
      <c r="G30" s="84"/>
      <c r="H30" s="85"/>
      <c r="I30" s="86"/>
      <c r="J30" s="64">
        <f t="shared" si="0"/>
        <v>0</v>
      </c>
      <c r="K30" s="87"/>
      <c r="L30" s="88"/>
      <c r="M30" s="86"/>
      <c r="N30" s="89"/>
      <c r="O30" s="89"/>
      <c r="P30" s="90"/>
      <c r="Q30" s="64">
        <f t="shared" si="2"/>
        <v>0</v>
      </c>
      <c r="R30" s="64">
        <f t="shared" si="3"/>
        <v>0</v>
      </c>
      <c r="S30" s="91"/>
      <c r="T30" s="69" t="e">
        <f>SUM(U30/#REF!)</f>
        <v>#REF!</v>
      </c>
      <c r="U30" s="64">
        <f t="shared" si="4"/>
        <v>0</v>
      </c>
      <c r="V30" s="70">
        <v>48</v>
      </c>
      <c r="W30" s="71">
        <f t="shared" si="5"/>
        <v>0</v>
      </c>
      <c r="X30" s="72" t="str">
        <f t="shared" si="6"/>
        <v>WIN</v>
      </c>
      <c r="Y30" s="73"/>
      <c r="Z30" s="73"/>
      <c r="AA30" s="74"/>
      <c r="AB30" s="92"/>
    </row>
    <row r="31" spans="1:51" ht="15.6" x14ac:dyDescent="0.3">
      <c r="A31" s="57">
        <v>21</v>
      </c>
      <c r="B31" s="82"/>
      <c r="C31" s="82"/>
      <c r="D31" s="82"/>
      <c r="E31" s="83"/>
      <c r="F31" s="60"/>
      <c r="G31" s="84"/>
      <c r="H31" s="85"/>
      <c r="I31" s="86"/>
      <c r="J31" s="64">
        <f t="shared" si="0"/>
        <v>0</v>
      </c>
      <c r="K31" s="87"/>
      <c r="L31" s="88"/>
      <c r="M31" s="86"/>
      <c r="N31" s="89"/>
      <c r="O31" s="89"/>
      <c r="P31" s="90"/>
      <c r="Q31" s="64">
        <f t="shared" si="2"/>
        <v>0</v>
      </c>
      <c r="R31" s="64">
        <f t="shared" si="3"/>
        <v>0</v>
      </c>
      <c r="S31" s="91"/>
      <c r="T31" s="69" t="e">
        <f>SUM(U31/#REF!)</f>
        <v>#REF!</v>
      </c>
      <c r="U31" s="64">
        <f t="shared" si="4"/>
        <v>0</v>
      </c>
      <c r="V31" s="70">
        <v>48</v>
      </c>
      <c r="W31" s="71">
        <f t="shared" si="5"/>
        <v>0</v>
      </c>
      <c r="X31" s="72" t="str">
        <f t="shared" si="6"/>
        <v>WIN</v>
      </c>
      <c r="Y31" s="73"/>
      <c r="Z31" s="73"/>
      <c r="AA31" s="74"/>
      <c r="AB31" s="92"/>
    </row>
    <row r="32" spans="1:51" ht="15.6" x14ac:dyDescent="0.3">
      <c r="A32" s="57">
        <v>22</v>
      </c>
      <c r="B32" s="82"/>
      <c r="C32" s="82"/>
      <c r="D32" s="82"/>
      <c r="E32" s="83"/>
      <c r="F32" s="60"/>
      <c r="G32" s="84"/>
      <c r="H32" s="85"/>
      <c r="I32" s="86"/>
      <c r="J32" s="64">
        <f t="shared" si="0"/>
        <v>0</v>
      </c>
      <c r="K32" s="87"/>
      <c r="L32" s="88"/>
      <c r="M32" s="86"/>
      <c r="N32" s="89"/>
      <c r="O32" s="89"/>
      <c r="P32" s="90"/>
      <c r="Q32" s="64">
        <f t="shared" si="2"/>
        <v>0</v>
      </c>
      <c r="R32" s="64">
        <f t="shared" si="3"/>
        <v>0</v>
      </c>
      <c r="S32" s="91"/>
      <c r="T32" s="69" t="e">
        <f>SUM(U32/#REF!)</f>
        <v>#REF!</v>
      </c>
      <c r="U32" s="64">
        <f t="shared" si="4"/>
        <v>0</v>
      </c>
      <c r="V32" s="70">
        <v>48</v>
      </c>
      <c r="W32" s="71">
        <f t="shared" si="5"/>
        <v>0</v>
      </c>
      <c r="X32" s="72" t="str">
        <f t="shared" si="6"/>
        <v>WIN</v>
      </c>
      <c r="Y32" s="73"/>
      <c r="Z32" s="73"/>
      <c r="AA32" s="74"/>
      <c r="AB32" s="92"/>
    </row>
    <row r="33" spans="1:28" ht="15.6" x14ac:dyDescent="0.3">
      <c r="A33" s="57">
        <v>23</v>
      </c>
      <c r="B33" s="82"/>
      <c r="C33" s="82"/>
      <c r="D33" s="82"/>
      <c r="E33" s="83"/>
      <c r="F33" s="60"/>
      <c r="G33" s="84"/>
      <c r="H33" s="85"/>
      <c r="I33" s="86"/>
      <c r="J33" s="64">
        <f t="shared" si="0"/>
        <v>0</v>
      </c>
      <c r="K33" s="87"/>
      <c r="L33" s="88"/>
      <c r="M33" s="86"/>
      <c r="N33" s="89"/>
      <c r="O33" s="89"/>
      <c r="P33" s="90"/>
      <c r="Q33" s="64">
        <f t="shared" si="2"/>
        <v>0</v>
      </c>
      <c r="R33" s="64">
        <f t="shared" si="3"/>
        <v>0</v>
      </c>
      <c r="S33" s="91"/>
      <c r="T33" s="69" t="e">
        <f>SUM(U33/#REF!)</f>
        <v>#REF!</v>
      </c>
      <c r="U33" s="64">
        <f t="shared" si="4"/>
        <v>0</v>
      </c>
      <c r="V33" s="70">
        <v>48</v>
      </c>
      <c r="W33" s="71">
        <f t="shared" si="5"/>
        <v>0</v>
      </c>
      <c r="X33" s="72" t="str">
        <f t="shared" si="6"/>
        <v>WIN</v>
      </c>
      <c r="Y33" s="73"/>
      <c r="Z33" s="73"/>
      <c r="AA33" s="74"/>
      <c r="AB33" s="92"/>
    </row>
    <row r="34" spans="1:28" ht="15.6" x14ac:dyDescent="0.3">
      <c r="A34" s="57">
        <v>24</v>
      </c>
      <c r="B34" s="82"/>
      <c r="C34" s="82"/>
      <c r="D34" s="82"/>
      <c r="E34" s="83"/>
      <c r="F34" s="60"/>
      <c r="G34" s="84"/>
      <c r="H34" s="85"/>
      <c r="I34" s="86"/>
      <c r="J34" s="64">
        <f t="shared" si="0"/>
        <v>0</v>
      </c>
      <c r="K34" s="87"/>
      <c r="L34" s="88"/>
      <c r="M34" s="86"/>
      <c r="N34" s="89"/>
      <c r="O34" s="89"/>
      <c r="P34" s="90"/>
      <c r="Q34" s="64">
        <f t="shared" si="2"/>
        <v>0</v>
      </c>
      <c r="R34" s="64">
        <f t="shared" si="3"/>
        <v>0</v>
      </c>
      <c r="S34" s="91"/>
      <c r="T34" s="69" t="e">
        <f>SUM(U34/#REF!)</f>
        <v>#REF!</v>
      </c>
      <c r="U34" s="64">
        <f t="shared" si="4"/>
        <v>0</v>
      </c>
      <c r="V34" s="70">
        <v>48</v>
      </c>
      <c r="W34" s="71">
        <f t="shared" si="5"/>
        <v>0</v>
      </c>
      <c r="X34" s="72" t="str">
        <f t="shared" si="6"/>
        <v>WIN</v>
      </c>
      <c r="Y34" s="73"/>
      <c r="Z34" s="73"/>
      <c r="AA34" s="74"/>
      <c r="AB34" s="92"/>
    </row>
    <row r="35" spans="1:28" ht="15.6" x14ac:dyDescent="0.3">
      <c r="A35" s="57">
        <v>25</v>
      </c>
      <c r="B35" s="82"/>
      <c r="C35" s="82"/>
      <c r="D35" s="82"/>
      <c r="E35" s="83"/>
      <c r="F35" s="60"/>
      <c r="G35" s="84"/>
      <c r="H35" s="85"/>
      <c r="I35" s="86"/>
      <c r="J35" s="64">
        <f t="shared" si="0"/>
        <v>0</v>
      </c>
      <c r="K35" s="87"/>
      <c r="L35" s="88"/>
      <c r="M35" s="86"/>
      <c r="N35" s="89"/>
      <c r="O35" s="89"/>
      <c r="P35" s="90"/>
      <c r="Q35" s="64">
        <f t="shared" si="2"/>
        <v>0</v>
      </c>
      <c r="R35" s="64">
        <f t="shared" si="3"/>
        <v>0</v>
      </c>
      <c r="S35" s="91"/>
      <c r="T35" s="69" t="e">
        <f>SUM(U35/#REF!)</f>
        <v>#REF!</v>
      </c>
      <c r="U35" s="64">
        <f t="shared" si="4"/>
        <v>0</v>
      </c>
      <c r="V35" s="70">
        <v>48</v>
      </c>
      <c r="W35" s="71">
        <f t="shared" si="5"/>
        <v>0</v>
      </c>
      <c r="X35" s="72" t="str">
        <f t="shared" si="6"/>
        <v>WIN</v>
      </c>
      <c r="Y35" s="73"/>
      <c r="Z35" s="73"/>
      <c r="AA35" s="74"/>
      <c r="AB35" s="92"/>
    </row>
    <row r="36" spans="1:28" ht="15.6" x14ac:dyDescent="0.3">
      <c r="A36" s="57">
        <v>26</v>
      </c>
      <c r="B36" s="82"/>
      <c r="C36" s="82"/>
      <c r="D36" s="82"/>
      <c r="E36" s="83"/>
      <c r="F36" s="60"/>
      <c r="G36" s="84"/>
      <c r="H36" s="85"/>
      <c r="I36" s="86"/>
      <c r="J36" s="64">
        <f t="shared" si="0"/>
        <v>0</v>
      </c>
      <c r="K36" s="87"/>
      <c r="L36" s="88"/>
      <c r="M36" s="86"/>
      <c r="N36" s="89"/>
      <c r="O36" s="89"/>
      <c r="P36" s="90"/>
      <c r="Q36" s="64">
        <f t="shared" si="2"/>
        <v>0</v>
      </c>
      <c r="R36" s="64">
        <f t="shared" si="3"/>
        <v>0</v>
      </c>
      <c r="S36" s="91"/>
      <c r="T36" s="69" t="e">
        <f>SUM(U36/#REF!)</f>
        <v>#REF!</v>
      </c>
      <c r="U36" s="64">
        <f t="shared" si="4"/>
        <v>0</v>
      </c>
      <c r="V36" s="70">
        <v>48</v>
      </c>
      <c r="W36" s="71">
        <f t="shared" si="5"/>
        <v>0</v>
      </c>
      <c r="X36" s="72" t="str">
        <f t="shared" si="6"/>
        <v>WIN</v>
      </c>
      <c r="Y36" s="73"/>
      <c r="Z36" s="73"/>
      <c r="AA36" s="74"/>
      <c r="AB36" s="92"/>
    </row>
    <row r="37" spans="1:28" ht="15.6" x14ac:dyDescent="0.3">
      <c r="A37" s="57">
        <v>27</v>
      </c>
      <c r="B37" s="82"/>
      <c r="C37" s="82"/>
      <c r="D37" s="82"/>
      <c r="E37" s="83"/>
      <c r="F37" s="60"/>
      <c r="G37" s="84"/>
      <c r="H37" s="85"/>
      <c r="I37" s="86"/>
      <c r="J37" s="64">
        <f t="shared" si="0"/>
        <v>0</v>
      </c>
      <c r="K37" s="87"/>
      <c r="L37" s="88"/>
      <c r="M37" s="86"/>
      <c r="N37" s="89"/>
      <c r="O37" s="89"/>
      <c r="P37" s="90"/>
      <c r="Q37" s="64">
        <f t="shared" si="2"/>
        <v>0</v>
      </c>
      <c r="R37" s="64">
        <f t="shared" si="3"/>
        <v>0</v>
      </c>
      <c r="S37" s="91"/>
      <c r="T37" s="69" t="e">
        <f>SUM(U37/#REF!)</f>
        <v>#REF!</v>
      </c>
      <c r="U37" s="64">
        <f t="shared" si="4"/>
        <v>0</v>
      </c>
      <c r="V37" s="70">
        <v>48</v>
      </c>
      <c r="W37" s="71">
        <f t="shared" si="5"/>
        <v>0</v>
      </c>
      <c r="X37" s="72" t="str">
        <f t="shared" si="6"/>
        <v>WIN</v>
      </c>
      <c r="Y37" s="73"/>
      <c r="Z37" s="73"/>
      <c r="AA37" s="74"/>
      <c r="AB37" s="92"/>
    </row>
    <row r="38" spans="1:28" ht="15.6" x14ac:dyDescent="0.3">
      <c r="A38" s="57">
        <v>28</v>
      </c>
      <c r="B38" s="82"/>
      <c r="C38" s="82"/>
      <c r="D38" s="82"/>
      <c r="E38" s="83"/>
      <c r="F38" s="60"/>
      <c r="G38" s="84"/>
      <c r="H38" s="85"/>
      <c r="I38" s="86"/>
      <c r="J38" s="64">
        <f t="shared" si="0"/>
        <v>0</v>
      </c>
      <c r="K38" s="87"/>
      <c r="L38" s="88"/>
      <c r="M38" s="86"/>
      <c r="N38" s="89"/>
      <c r="O38" s="89"/>
      <c r="P38" s="90"/>
      <c r="Q38" s="64">
        <f t="shared" si="2"/>
        <v>0</v>
      </c>
      <c r="R38" s="64">
        <f t="shared" si="3"/>
        <v>0</v>
      </c>
      <c r="S38" s="91"/>
      <c r="T38" s="69" t="e">
        <f>SUM(U38/#REF!)</f>
        <v>#REF!</v>
      </c>
      <c r="U38" s="64">
        <f t="shared" si="4"/>
        <v>0</v>
      </c>
      <c r="V38" s="70">
        <v>48</v>
      </c>
      <c r="W38" s="71">
        <f t="shared" si="5"/>
        <v>0</v>
      </c>
      <c r="X38" s="72" t="str">
        <f t="shared" si="6"/>
        <v>WIN</v>
      </c>
      <c r="Y38" s="73"/>
      <c r="Z38" s="73"/>
      <c r="AA38" s="74"/>
      <c r="AB38" s="92"/>
    </row>
    <row r="39" spans="1:28" ht="15.6" x14ac:dyDescent="0.3">
      <c r="A39" s="57">
        <v>29</v>
      </c>
      <c r="B39" s="82"/>
      <c r="C39" s="82"/>
      <c r="D39" s="82"/>
      <c r="E39" s="83"/>
      <c r="F39" s="60"/>
      <c r="G39" s="84"/>
      <c r="H39" s="85"/>
      <c r="I39" s="86"/>
      <c r="J39" s="64">
        <f t="shared" si="0"/>
        <v>0</v>
      </c>
      <c r="K39" s="87"/>
      <c r="L39" s="88"/>
      <c r="M39" s="86"/>
      <c r="N39" s="89"/>
      <c r="O39" s="89"/>
      <c r="P39" s="90"/>
      <c r="Q39" s="64">
        <f t="shared" si="2"/>
        <v>0</v>
      </c>
      <c r="R39" s="64">
        <f t="shared" si="3"/>
        <v>0</v>
      </c>
      <c r="S39" s="91"/>
      <c r="T39" s="69" t="e">
        <f>SUM(U39/#REF!)</f>
        <v>#REF!</v>
      </c>
      <c r="U39" s="64">
        <f t="shared" si="4"/>
        <v>0</v>
      </c>
      <c r="V39" s="70">
        <v>48</v>
      </c>
      <c r="W39" s="71">
        <f t="shared" si="5"/>
        <v>0</v>
      </c>
      <c r="X39" s="72" t="str">
        <f t="shared" si="6"/>
        <v>WIN</v>
      </c>
      <c r="Y39" s="73"/>
      <c r="Z39" s="73"/>
      <c r="AA39" s="74"/>
      <c r="AB39" s="92"/>
    </row>
    <row r="40" spans="1:28" ht="15.6" x14ac:dyDescent="0.3">
      <c r="A40" s="57">
        <v>30</v>
      </c>
      <c r="B40" s="82"/>
      <c r="C40" s="82"/>
      <c r="D40" s="82"/>
      <c r="E40" s="83"/>
      <c r="F40" s="60"/>
      <c r="G40" s="84"/>
      <c r="H40" s="85"/>
      <c r="I40" s="86"/>
      <c r="J40" s="64">
        <f t="shared" si="0"/>
        <v>0</v>
      </c>
      <c r="K40" s="87"/>
      <c r="L40" s="88"/>
      <c r="M40" s="86"/>
      <c r="N40" s="89"/>
      <c r="O40" s="89"/>
      <c r="P40" s="90"/>
      <c r="Q40" s="64">
        <f t="shared" si="2"/>
        <v>0</v>
      </c>
      <c r="R40" s="64">
        <f t="shared" si="3"/>
        <v>0</v>
      </c>
      <c r="S40" s="91"/>
      <c r="T40" s="69" t="e">
        <f>SUM(U40/#REF!)</f>
        <v>#REF!</v>
      </c>
      <c r="U40" s="64">
        <f t="shared" si="4"/>
        <v>0</v>
      </c>
      <c r="V40" s="70">
        <v>48</v>
      </c>
      <c r="W40" s="71">
        <f t="shared" si="5"/>
        <v>0</v>
      </c>
      <c r="X40" s="72" t="str">
        <f t="shared" si="6"/>
        <v>WIN</v>
      </c>
      <c r="Y40" s="73"/>
      <c r="Z40" s="73"/>
      <c r="AA40" s="74"/>
      <c r="AB40" s="92"/>
    </row>
    <row r="41" spans="1:28" ht="15.6" x14ac:dyDescent="0.3">
      <c r="A41" s="57">
        <v>31</v>
      </c>
      <c r="B41" s="82"/>
      <c r="C41" s="82"/>
      <c r="D41" s="82"/>
      <c r="E41" s="83"/>
      <c r="F41" s="60"/>
      <c r="G41" s="84"/>
      <c r="H41" s="85"/>
      <c r="I41" s="86"/>
      <c r="J41" s="64">
        <f t="shared" si="0"/>
        <v>0</v>
      </c>
      <c r="K41" s="87"/>
      <c r="L41" s="88"/>
      <c r="M41" s="86"/>
      <c r="N41" s="89"/>
      <c r="O41" s="89"/>
      <c r="P41" s="90"/>
      <c r="Q41" s="64">
        <f t="shared" si="2"/>
        <v>0</v>
      </c>
      <c r="R41" s="64">
        <f t="shared" si="3"/>
        <v>0</v>
      </c>
      <c r="S41" s="91"/>
      <c r="T41" s="69" t="e">
        <f>SUM(U41/#REF!)</f>
        <v>#REF!</v>
      </c>
      <c r="U41" s="64">
        <f t="shared" si="4"/>
        <v>0</v>
      </c>
      <c r="V41" s="70">
        <v>48</v>
      </c>
      <c r="W41" s="71">
        <f t="shared" si="5"/>
        <v>0</v>
      </c>
      <c r="X41" s="72" t="str">
        <f t="shared" si="6"/>
        <v>WIN</v>
      </c>
      <c r="Y41" s="73"/>
      <c r="Z41" s="73"/>
      <c r="AA41" s="74"/>
      <c r="AB41" s="92"/>
    </row>
    <row r="42" spans="1:28" ht="15.6" x14ac:dyDescent="0.3">
      <c r="A42" s="57">
        <v>32</v>
      </c>
      <c r="B42" s="82"/>
      <c r="C42" s="82"/>
      <c r="D42" s="82"/>
      <c r="E42" s="83"/>
      <c r="F42" s="60"/>
      <c r="G42" s="84"/>
      <c r="H42" s="85"/>
      <c r="I42" s="86"/>
      <c r="J42" s="64">
        <f t="shared" ref="J42:J60" si="7">H42*G42</f>
        <v>0</v>
      </c>
      <c r="K42" s="87"/>
      <c r="L42" s="88"/>
      <c r="M42" s="86"/>
      <c r="N42" s="89"/>
      <c r="O42" s="89"/>
      <c r="P42" s="90"/>
      <c r="Q42" s="64">
        <f t="shared" si="2"/>
        <v>0</v>
      </c>
      <c r="R42" s="64">
        <f t="shared" si="3"/>
        <v>0</v>
      </c>
      <c r="S42" s="91"/>
      <c r="T42" s="69" t="e">
        <f>SUM(U42/#REF!)</f>
        <v>#REF!</v>
      </c>
      <c r="U42" s="64">
        <f t="shared" si="4"/>
        <v>0</v>
      </c>
      <c r="V42" s="70">
        <v>48</v>
      </c>
      <c r="W42" s="71">
        <f t="shared" si="5"/>
        <v>0</v>
      </c>
      <c r="X42" s="72" t="str">
        <f t="shared" si="6"/>
        <v>WIN</v>
      </c>
      <c r="Y42" s="73"/>
      <c r="Z42" s="73"/>
      <c r="AA42" s="74"/>
      <c r="AB42" s="92"/>
    </row>
    <row r="43" spans="1:28" ht="15.6" x14ac:dyDescent="0.3">
      <c r="A43" s="57">
        <v>33</v>
      </c>
      <c r="B43" s="82"/>
      <c r="C43" s="82"/>
      <c r="D43" s="82"/>
      <c r="E43" s="83"/>
      <c r="F43" s="60"/>
      <c r="G43" s="84"/>
      <c r="H43" s="85"/>
      <c r="I43" s="86"/>
      <c r="J43" s="64">
        <f t="shared" si="7"/>
        <v>0</v>
      </c>
      <c r="K43" s="87"/>
      <c r="L43" s="88"/>
      <c r="M43" s="86"/>
      <c r="N43" s="89"/>
      <c r="O43" s="89"/>
      <c r="P43" s="90"/>
      <c r="Q43" s="64">
        <f t="shared" si="2"/>
        <v>0</v>
      </c>
      <c r="R43" s="64">
        <f t="shared" si="3"/>
        <v>0</v>
      </c>
      <c r="S43" s="91"/>
      <c r="T43" s="69" t="e">
        <f>SUM(U43/#REF!)</f>
        <v>#REF!</v>
      </c>
      <c r="U43" s="64">
        <f t="shared" si="4"/>
        <v>0</v>
      </c>
      <c r="V43" s="70">
        <v>48</v>
      </c>
      <c r="W43" s="71">
        <f t="shared" si="5"/>
        <v>0</v>
      </c>
      <c r="X43" s="72" t="str">
        <f t="shared" si="6"/>
        <v>WIN</v>
      </c>
      <c r="Y43" s="73"/>
      <c r="Z43" s="73"/>
      <c r="AA43" s="74"/>
      <c r="AB43" s="92"/>
    </row>
    <row r="44" spans="1:28" ht="15.6" x14ac:dyDescent="0.3">
      <c r="A44" s="57">
        <v>34</v>
      </c>
      <c r="B44" s="82"/>
      <c r="C44" s="82"/>
      <c r="D44" s="82"/>
      <c r="E44" s="83"/>
      <c r="F44" s="60"/>
      <c r="G44" s="84"/>
      <c r="H44" s="85"/>
      <c r="I44" s="86"/>
      <c r="J44" s="64">
        <f t="shared" si="7"/>
        <v>0</v>
      </c>
      <c r="K44" s="87"/>
      <c r="L44" s="88"/>
      <c r="M44" s="86"/>
      <c r="N44" s="89"/>
      <c r="O44" s="89"/>
      <c r="P44" s="90"/>
      <c r="Q44" s="64">
        <f t="shared" si="2"/>
        <v>0</v>
      </c>
      <c r="R44" s="64">
        <f t="shared" si="3"/>
        <v>0</v>
      </c>
      <c r="S44" s="91"/>
      <c r="T44" s="69" t="e">
        <f>SUM(U44/#REF!)</f>
        <v>#REF!</v>
      </c>
      <c r="U44" s="64">
        <f t="shared" si="4"/>
        <v>0</v>
      </c>
      <c r="V44" s="70">
        <v>48</v>
      </c>
      <c r="W44" s="71">
        <f t="shared" si="5"/>
        <v>0</v>
      </c>
      <c r="X44" s="72" t="str">
        <f t="shared" si="6"/>
        <v>WIN</v>
      </c>
      <c r="Y44" s="73"/>
      <c r="Z44" s="73"/>
      <c r="AA44" s="74"/>
      <c r="AB44" s="92"/>
    </row>
    <row r="45" spans="1:28" ht="15.6" x14ac:dyDescent="0.3">
      <c r="A45" s="57">
        <v>35</v>
      </c>
      <c r="B45" s="82"/>
      <c r="C45" s="82"/>
      <c r="D45" s="82"/>
      <c r="E45" s="83"/>
      <c r="F45" s="60"/>
      <c r="G45" s="84"/>
      <c r="H45" s="85"/>
      <c r="I45" s="86"/>
      <c r="J45" s="64">
        <f t="shared" si="7"/>
        <v>0</v>
      </c>
      <c r="K45" s="87"/>
      <c r="L45" s="88"/>
      <c r="M45" s="86"/>
      <c r="N45" s="89"/>
      <c r="O45" s="89"/>
      <c r="P45" s="90"/>
      <c r="Q45" s="64">
        <f t="shared" si="2"/>
        <v>0</v>
      </c>
      <c r="R45" s="64">
        <f t="shared" si="3"/>
        <v>0</v>
      </c>
      <c r="S45" s="91"/>
      <c r="T45" s="69" t="e">
        <f>SUM(U45/#REF!)</f>
        <v>#REF!</v>
      </c>
      <c r="U45" s="64">
        <f t="shared" si="4"/>
        <v>0</v>
      </c>
      <c r="V45" s="70">
        <v>48</v>
      </c>
      <c r="W45" s="71">
        <f t="shared" si="5"/>
        <v>0</v>
      </c>
      <c r="X45" s="72" t="str">
        <f t="shared" si="6"/>
        <v>WIN</v>
      </c>
      <c r="Y45" s="73"/>
      <c r="Z45" s="73"/>
      <c r="AA45" s="74"/>
      <c r="AB45" s="92"/>
    </row>
    <row r="46" spans="1:28" ht="15.6" x14ac:dyDescent="0.3">
      <c r="A46" s="57">
        <v>36</v>
      </c>
      <c r="B46" s="82"/>
      <c r="C46" s="82"/>
      <c r="D46" s="82"/>
      <c r="E46" s="83"/>
      <c r="F46" s="60"/>
      <c r="G46" s="84"/>
      <c r="H46" s="85"/>
      <c r="I46" s="86"/>
      <c r="J46" s="64">
        <f t="shared" si="7"/>
        <v>0</v>
      </c>
      <c r="K46" s="87"/>
      <c r="L46" s="88"/>
      <c r="M46" s="86"/>
      <c r="N46" s="89"/>
      <c r="O46" s="89"/>
      <c r="P46" s="90"/>
      <c r="Q46" s="64">
        <f t="shared" si="2"/>
        <v>0</v>
      </c>
      <c r="R46" s="64">
        <f t="shared" si="3"/>
        <v>0</v>
      </c>
      <c r="S46" s="91"/>
      <c r="T46" s="69" t="e">
        <f>SUM(U46/#REF!)</f>
        <v>#REF!</v>
      </c>
      <c r="U46" s="64">
        <f t="shared" si="4"/>
        <v>0</v>
      </c>
      <c r="V46" s="70">
        <v>48</v>
      </c>
      <c r="W46" s="71">
        <f t="shared" si="5"/>
        <v>0</v>
      </c>
      <c r="X46" s="72" t="str">
        <f t="shared" si="6"/>
        <v>WIN</v>
      </c>
      <c r="Y46" s="73"/>
      <c r="Z46" s="73"/>
      <c r="AA46" s="74"/>
      <c r="AB46" s="92"/>
    </row>
    <row r="47" spans="1:28" ht="15.6" x14ac:dyDescent="0.3">
      <c r="A47" s="57">
        <v>37</v>
      </c>
      <c r="B47" s="82"/>
      <c r="C47" s="82"/>
      <c r="D47" s="82"/>
      <c r="E47" s="83"/>
      <c r="F47" s="60"/>
      <c r="G47" s="84"/>
      <c r="H47" s="85"/>
      <c r="I47" s="86"/>
      <c r="J47" s="64">
        <f t="shared" si="7"/>
        <v>0</v>
      </c>
      <c r="K47" s="87"/>
      <c r="L47" s="88"/>
      <c r="M47" s="86"/>
      <c r="N47" s="89"/>
      <c r="O47" s="89"/>
      <c r="P47" s="90"/>
      <c r="Q47" s="64">
        <f t="shared" si="2"/>
        <v>0</v>
      </c>
      <c r="R47" s="64">
        <f t="shared" si="3"/>
        <v>0</v>
      </c>
      <c r="S47" s="91"/>
      <c r="T47" s="69" t="e">
        <f>SUM(U47/#REF!)</f>
        <v>#REF!</v>
      </c>
      <c r="U47" s="64">
        <f t="shared" si="4"/>
        <v>0</v>
      </c>
      <c r="V47" s="70">
        <v>48</v>
      </c>
      <c r="W47" s="71">
        <f t="shared" si="5"/>
        <v>0</v>
      </c>
      <c r="X47" s="72" t="str">
        <f t="shared" si="6"/>
        <v>WIN</v>
      </c>
      <c r="Y47" s="73"/>
      <c r="Z47" s="73"/>
      <c r="AA47" s="74"/>
      <c r="AB47" s="92"/>
    </row>
    <row r="48" spans="1:28" ht="15.6" x14ac:dyDescent="0.3">
      <c r="A48" s="57">
        <v>38</v>
      </c>
      <c r="B48" s="82"/>
      <c r="C48" s="82"/>
      <c r="D48" s="82"/>
      <c r="E48" s="83"/>
      <c r="F48" s="60"/>
      <c r="G48" s="84"/>
      <c r="H48" s="85"/>
      <c r="I48" s="86"/>
      <c r="J48" s="64">
        <f t="shared" si="7"/>
        <v>0</v>
      </c>
      <c r="K48" s="87"/>
      <c r="L48" s="88"/>
      <c r="M48" s="86"/>
      <c r="N48" s="89"/>
      <c r="O48" s="89"/>
      <c r="P48" s="90"/>
      <c r="Q48" s="64">
        <f t="shared" si="2"/>
        <v>0</v>
      </c>
      <c r="R48" s="64">
        <f t="shared" si="3"/>
        <v>0</v>
      </c>
      <c r="S48" s="91"/>
      <c r="T48" s="69" t="e">
        <f>SUM(U48/#REF!)</f>
        <v>#REF!</v>
      </c>
      <c r="U48" s="64">
        <f t="shared" si="4"/>
        <v>0</v>
      </c>
      <c r="V48" s="70">
        <v>48</v>
      </c>
      <c r="W48" s="71">
        <f t="shared" si="5"/>
        <v>0</v>
      </c>
      <c r="X48" s="72" t="str">
        <f t="shared" si="6"/>
        <v>WIN</v>
      </c>
      <c r="Y48" s="73"/>
      <c r="Z48" s="73"/>
      <c r="AA48" s="74"/>
      <c r="AB48" s="92"/>
    </row>
    <row r="49" spans="1:50" ht="15.6" x14ac:dyDescent="0.3">
      <c r="A49" s="57">
        <v>39</v>
      </c>
      <c r="B49" s="82"/>
      <c r="C49" s="82"/>
      <c r="D49" s="82"/>
      <c r="E49" s="83"/>
      <c r="F49" s="60"/>
      <c r="G49" s="84"/>
      <c r="H49" s="85"/>
      <c r="I49" s="86"/>
      <c r="J49" s="64">
        <f t="shared" si="7"/>
        <v>0</v>
      </c>
      <c r="K49" s="87"/>
      <c r="L49" s="88"/>
      <c r="M49" s="86"/>
      <c r="N49" s="89"/>
      <c r="O49" s="89"/>
      <c r="P49" s="90"/>
      <c r="Q49" s="64">
        <f t="shared" si="2"/>
        <v>0</v>
      </c>
      <c r="R49" s="64">
        <f t="shared" si="3"/>
        <v>0</v>
      </c>
      <c r="S49" s="91"/>
      <c r="T49" s="69" t="e">
        <f>SUM(U49/#REF!)</f>
        <v>#REF!</v>
      </c>
      <c r="U49" s="64">
        <f t="shared" si="4"/>
        <v>0</v>
      </c>
      <c r="V49" s="70">
        <v>48</v>
      </c>
      <c r="W49" s="71">
        <f t="shared" si="5"/>
        <v>0</v>
      </c>
      <c r="X49" s="72" t="str">
        <f t="shared" si="6"/>
        <v>WIN</v>
      </c>
      <c r="Y49" s="73"/>
      <c r="Z49" s="73"/>
      <c r="AA49" s="74"/>
      <c r="AB49" s="92"/>
    </row>
    <row r="50" spans="1:50" ht="15.6" x14ac:dyDescent="0.3">
      <c r="A50" s="57">
        <v>40</v>
      </c>
      <c r="B50" s="82"/>
      <c r="C50" s="82"/>
      <c r="D50" s="82"/>
      <c r="E50" s="83"/>
      <c r="F50" s="60"/>
      <c r="G50" s="84"/>
      <c r="H50" s="85"/>
      <c r="I50" s="86"/>
      <c r="J50" s="64">
        <f t="shared" si="7"/>
        <v>0</v>
      </c>
      <c r="K50" s="87"/>
      <c r="L50" s="88"/>
      <c r="M50" s="86"/>
      <c r="N50" s="89"/>
      <c r="O50" s="89"/>
      <c r="P50" s="90"/>
      <c r="Q50" s="64">
        <f t="shared" si="2"/>
        <v>0</v>
      </c>
      <c r="R50" s="64">
        <f t="shared" si="3"/>
        <v>0</v>
      </c>
      <c r="S50" s="91"/>
      <c r="T50" s="69" t="e">
        <f>SUM(U50/#REF!)</f>
        <v>#REF!</v>
      </c>
      <c r="U50" s="64">
        <f t="shared" si="4"/>
        <v>0</v>
      </c>
      <c r="V50" s="70">
        <v>48</v>
      </c>
      <c r="W50" s="71">
        <f t="shared" si="5"/>
        <v>0</v>
      </c>
      <c r="X50" s="72" t="str">
        <f t="shared" si="6"/>
        <v>WIN</v>
      </c>
      <c r="Y50" s="73"/>
      <c r="Z50" s="73"/>
      <c r="AA50" s="74"/>
      <c r="AB50" s="92"/>
    </row>
    <row r="51" spans="1:50" ht="15.6" x14ac:dyDescent="0.3">
      <c r="A51" s="57">
        <v>41</v>
      </c>
      <c r="B51" s="82"/>
      <c r="C51" s="82"/>
      <c r="D51" s="82"/>
      <c r="E51" s="83"/>
      <c r="F51" s="60"/>
      <c r="G51" s="84"/>
      <c r="H51" s="85"/>
      <c r="I51" s="86"/>
      <c r="J51" s="64">
        <f t="shared" si="7"/>
        <v>0</v>
      </c>
      <c r="K51" s="87"/>
      <c r="L51" s="88"/>
      <c r="M51" s="86"/>
      <c r="N51" s="89"/>
      <c r="O51" s="89"/>
      <c r="P51" s="90"/>
      <c r="Q51" s="64">
        <f t="shared" si="2"/>
        <v>0</v>
      </c>
      <c r="R51" s="64">
        <f t="shared" si="3"/>
        <v>0</v>
      </c>
      <c r="S51" s="91"/>
      <c r="T51" s="69" t="e">
        <f>SUM(U51/#REF!)</f>
        <v>#REF!</v>
      </c>
      <c r="U51" s="64">
        <f t="shared" si="4"/>
        <v>0</v>
      </c>
      <c r="V51" s="70">
        <v>48</v>
      </c>
      <c r="W51" s="71">
        <f t="shared" si="5"/>
        <v>0</v>
      </c>
      <c r="X51" s="72" t="str">
        <f t="shared" si="6"/>
        <v>WIN</v>
      </c>
      <c r="Y51" s="73"/>
      <c r="Z51" s="73"/>
      <c r="AA51" s="74"/>
      <c r="AB51" s="92"/>
    </row>
    <row r="52" spans="1:50" ht="15.6" x14ac:dyDescent="0.3">
      <c r="A52" s="57">
        <v>42</v>
      </c>
      <c r="B52" s="82"/>
      <c r="C52" s="82"/>
      <c r="D52" s="82"/>
      <c r="E52" s="83"/>
      <c r="F52" s="60"/>
      <c r="G52" s="84"/>
      <c r="H52" s="85"/>
      <c r="I52" s="86"/>
      <c r="J52" s="64">
        <f t="shared" si="7"/>
        <v>0</v>
      </c>
      <c r="K52" s="87"/>
      <c r="L52" s="88"/>
      <c r="M52" s="86"/>
      <c r="N52" s="89"/>
      <c r="O52" s="89"/>
      <c r="P52" s="90"/>
      <c r="Q52" s="64">
        <f t="shared" si="2"/>
        <v>0</v>
      </c>
      <c r="R52" s="64">
        <f t="shared" si="3"/>
        <v>0</v>
      </c>
      <c r="S52" s="91"/>
      <c r="T52" s="69" t="e">
        <f>SUM(U52/#REF!)</f>
        <v>#REF!</v>
      </c>
      <c r="U52" s="64">
        <f t="shared" si="4"/>
        <v>0</v>
      </c>
      <c r="V52" s="70">
        <v>48</v>
      </c>
      <c r="W52" s="71">
        <f t="shared" si="5"/>
        <v>0</v>
      </c>
      <c r="X52" s="72" t="str">
        <f t="shared" si="6"/>
        <v>WIN</v>
      </c>
      <c r="Y52" s="73"/>
      <c r="Z52" s="73"/>
      <c r="AA52" s="74"/>
      <c r="AB52" s="92"/>
    </row>
    <row r="53" spans="1:50" ht="15.6" x14ac:dyDescent="0.3">
      <c r="A53" s="57">
        <v>43</v>
      </c>
      <c r="B53" s="82"/>
      <c r="C53" s="82"/>
      <c r="D53" s="82"/>
      <c r="E53" s="83"/>
      <c r="F53" s="60"/>
      <c r="G53" s="84"/>
      <c r="H53" s="85"/>
      <c r="I53" s="86"/>
      <c r="J53" s="64">
        <f t="shared" si="7"/>
        <v>0</v>
      </c>
      <c r="K53" s="87"/>
      <c r="L53" s="88"/>
      <c r="M53" s="86"/>
      <c r="N53" s="89"/>
      <c r="O53" s="89"/>
      <c r="P53" s="90"/>
      <c r="Q53" s="64">
        <f t="shared" si="2"/>
        <v>0</v>
      </c>
      <c r="R53" s="64">
        <f t="shared" si="3"/>
        <v>0</v>
      </c>
      <c r="S53" s="91"/>
      <c r="T53" s="69" t="e">
        <f>SUM(U53/#REF!)</f>
        <v>#REF!</v>
      </c>
      <c r="U53" s="64">
        <f t="shared" si="4"/>
        <v>0</v>
      </c>
      <c r="V53" s="70">
        <v>48</v>
      </c>
      <c r="W53" s="71">
        <f t="shared" si="5"/>
        <v>0</v>
      </c>
      <c r="X53" s="72" t="str">
        <f t="shared" si="6"/>
        <v>WIN</v>
      </c>
      <c r="Y53" s="73"/>
      <c r="Z53" s="73"/>
      <c r="AA53" s="74"/>
      <c r="AB53" s="92"/>
    </row>
    <row r="54" spans="1:50" ht="15.6" x14ac:dyDescent="0.3">
      <c r="A54" s="57">
        <v>44</v>
      </c>
      <c r="B54" s="82"/>
      <c r="C54" s="82"/>
      <c r="D54" s="82"/>
      <c r="E54" s="83"/>
      <c r="F54" s="60"/>
      <c r="G54" s="84"/>
      <c r="H54" s="85"/>
      <c r="I54" s="86"/>
      <c r="J54" s="64">
        <f t="shared" si="7"/>
        <v>0</v>
      </c>
      <c r="K54" s="87"/>
      <c r="L54" s="88"/>
      <c r="M54" s="86"/>
      <c r="N54" s="89"/>
      <c r="O54" s="89"/>
      <c r="P54" s="90"/>
      <c r="Q54" s="64">
        <f t="shared" si="2"/>
        <v>0</v>
      </c>
      <c r="R54" s="64">
        <f t="shared" si="3"/>
        <v>0</v>
      </c>
      <c r="S54" s="91"/>
      <c r="T54" s="69" t="e">
        <f>SUM(U54/#REF!)</f>
        <v>#REF!</v>
      </c>
      <c r="U54" s="64">
        <f t="shared" si="4"/>
        <v>0</v>
      </c>
      <c r="V54" s="70">
        <v>48</v>
      </c>
      <c r="W54" s="71">
        <f t="shared" si="5"/>
        <v>0</v>
      </c>
      <c r="X54" s="72" t="str">
        <f t="shared" si="6"/>
        <v>WIN</v>
      </c>
      <c r="Y54" s="73"/>
      <c r="Z54" s="73"/>
      <c r="AA54" s="74"/>
      <c r="AB54" s="92"/>
    </row>
    <row r="55" spans="1:50" ht="15.6" x14ac:dyDescent="0.3">
      <c r="A55" s="57">
        <v>45</v>
      </c>
      <c r="B55" s="82"/>
      <c r="C55" s="82"/>
      <c r="D55" s="82"/>
      <c r="E55" s="83"/>
      <c r="F55" s="60"/>
      <c r="G55" s="84"/>
      <c r="H55" s="85"/>
      <c r="I55" s="86"/>
      <c r="J55" s="64">
        <f t="shared" si="7"/>
        <v>0</v>
      </c>
      <c r="K55" s="87"/>
      <c r="L55" s="88"/>
      <c r="M55" s="86"/>
      <c r="N55" s="89"/>
      <c r="O55" s="89"/>
      <c r="P55" s="90"/>
      <c r="Q55" s="64">
        <f t="shared" si="2"/>
        <v>0</v>
      </c>
      <c r="R55" s="64">
        <f t="shared" si="3"/>
        <v>0</v>
      </c>
      <c r="S55" s="91"/>
      <c r="T55" s="69" t="e">
        <f>SUM(U55/#REF!)</f>
        <v>#REF!</v>
      </c>
      <c r="U55" s="64">
        <f t="shared" si="4"/>
        <v>0</v>
      </c>
      <c r="V55" s="70">
        <v>48</v>
      </c>
      <c r="W55" s="71">
        <f t="shared" si="5"/>
        <v>0</v>
      </c>
      <c r="X55" s="72" t="str">
        <f t="shared" si="6"/>
        <v>WIN</v>
      </c>
      <c r="Y55" s="73"/>
      <c r="Z55" s="73"/>
      <c r="AA55" s="74"/>
      <c r="AB55" s="92"/>
    </row>
    <row r="56" spans="1:50" ht="15.6" x14ac:dyDescent="0.3">
      <c r="A56" s="57">
        <v>46</v>
      </c>
      <c r="B56" s="82"/>
      <c r="C56" s="82"/>
      <c r="D56" s="82"/>
      <c r="E56" s="83"/>
      <c r="F56" s="60"/>
      <c r="G56" s="84"/>
      <c r="H56" s="85"/>
      <c r="I56" s="86"/>
      <c r="J56" s="64">
        <f t="shared" si="7"/>
        <v>0</v>
      </c>
      <c r="K56" s="87"/>
      <c r="L56" s="88"/>
      <c r="M56" s="86"/>
      <c r="N56" s="89"/>
      <c r="O56" s="89"/>
      <c r="P56" s="90"/>
      <c r="Q56" s="64">
        <f t="shared" si="2"/>
        <v>0</v>
      </c>
      <c r="R56" s="64">
        <f t="shared" si="3"/>
        <v>0</v>
      </c>
      <c r="S56" s="91"/>
      <c r="T56" s="69" t="e">
        <f>SUM(U56/#REF!)</f>
        <v>#REF!</v>
      </c>
      <c r="U56" s="64">
        <f t="shared" si="4"/>
        <v>0</v>
      </c>
      <c r="V56" s="70">
        <v>48</v>
      </c>
      <c r="W56" s="71">
        <f t="shared" si="5"/>
        <v>0</v>
      </c>
      <c r="X56" s="72" t="str">
        <f t="shared" si="6"/>
        <v>WIN</v>
      </c>
      <c r="Y56" s="73"/>
      <c r="Z56" s="73"/>
      <c r="AA56" s="74"/>
      <c r="AB56" s="92"/>
    </row>
    <row r="57" spans="1:50" ht="15.6" x14ac:dyDescent="0.3">
      <c r="A57" s="57">
        <v>47</v>
      </c>
      <c r="B57" s="82"/>
      <c r="C57" s="82"/>
      <c r="D57" s="82"/>
      <c r="E57" s="83"/>
      <c r="F57" s="60"/>
      <c r="G57" s="84"/>
      <c r="H57" s="85"/>
      <c r="I57" s="86"/>
      <c r="J57" s="64">
        <f t="shared" si="7"/>
        <v>0</v>
      </c>
      <c r="K57" s="87"/>
      <c r="L57" s="88"/>
      <c r="M57" s="86"/>
      <c r="N57" s="89"/>
      <c r="O57" s="89"/>
      <c r="P57" s="90"/>
      <c r="Q57" s="64">
        <f t="shared" si="2"/>
        <v>0</v>
      </c>
      <c r="R57" s="64">
        <f t="shared" si="3"/>
        <v>0</v>
      </c>
      <c r="S57" s="91"/>
      <c r="T57" s="69" t="e">
        <f>SUM(U57/#REF!)</f>
        <v>#REF!</v>
      </c>
      <c r="U57" s="64">
        <f t="shared" si="4"/>
        <v>0</v>
      </c>
      <c r="V57" s="70">
        <v>48</v>
      </c>
      <c r="W57" s="71">
        <f t="shared" si="5"/>
        <v>0</v>
      </c>
      <c r="X57" s="72" t="str">
        <f t="shared" si="6"/>
        <v>WIN</v>
      </c>
      <c r="Y57" s="73"/>
      <c r="Z57" s="73"/>
      <c r="AA57" s="74"/>
      <c r="AB57" s="92"/>
    </row>
    <row r="58" spans="1:50" ht="15.6" x14ac:dyDescent="0.3">
      <c r="A58" s="57">
        <v>48</v>
      </c>
      <c r="B58" s="82"/>
      <c r="C58" s="82"/>
      <c r="D58" s="82"/>
      <c r="E58" s="83"/>
      <c r="F58" s="60"/>
      <c r="G58" s="84"/>
      <c r="H58" s="85"/>
      <c r="I58" s="86"/>
      <c r="J58" s="64">
        <f t="shared" si="7"/>
        <v>0</v>
      </c>
      <c r="K58" s="87"/>
      <c r="L58" s="88"/>
      <c r="M58" s="86"/>
      <c r="N58" s="89"/>
      <c r="O58" s="89"/>
      <c r="P58" s="90"/>
      <c r="Q58" s="64">
        <f t="shared" si="2"/>
        <v>0</v>
      </c>
      <c r="R58" s="64">
        <f t="shared" si="3"/>
        <v>0</v>
      </c>
      <c r="S58" s="91"/>
      <c r="T58" s="69" t="e">
        <f>SUM(U58/#REF!)</f>
        <v>#REF!</v>
      </c>
      <c r="U58" s="64">
        <f t="shared" si="4"/>
        <v>0</v>
      </c>
      <c r="V58" s="70">
        <v>48</v>
      </c>
      <c r="W58" s="71">
        <f t="shared" si="5"/>
        <v>0</v>
      </c>
      <c r="X58" s="72" t="str">
        <f t="shared" si="6"/>
        <v>WIN</v>
      </c>
      <c r="Y58" s="73"/>
      <c r="Z58" s="73"/>
      <c r="AA58" s="74"/>
      <c r="AB58" s="92"/>
    </row>
    <row r="59" spans="1:50" ht="15.6" x14ac:dyDescent="0.3">
      <c r="A59" s="57">
        <v>49</v>
      </c>
      <c r="B59" s="82"/>
      <c r="C59" s="82"/>
      <c r="D59" s="82"/>
      <c r="E59" s="83"/>
      <c r="F59" s="60"/>
      <c r="G59" s="84"/>
      <c r="H59" s="85"/>
      <c r="I59" s="86"/>
      <c r="J59" s="64">
        <f t="shared" si="7"/>
        <v>0</v>
      </c>
      <c r="K59" s="87"/>
      <c r="L59" s="88"/>
      <c r="M59" s="86"/>
      <c r="N59" s="89"/>
      <c r="O59" s="89"/>
      <c r="P59" s="90"/>
      <c r="Q59" s="64">
        <f t="shared" si="2"/>
        <v>0</v>
      </c>
      <c r="R59" s="64">
        <f t="shared" si="3"/>
        <v>0</v>
      </c>
      <c r="S59" s="91"/>
      <c r="T59" s="69" t="e">
        <f>SUM(U59/#REF!)</f>
        <v>#REF!</v>
      </c>
      <c r="U59" s="64">
        <f t="shared" si="4"/>
        <v>0</v>
      </c>
      <c r="V59" s="70">
        <v>48</v>
      </c>
      <c r="W59" s="71">
        <f t="shared" si="5"/>
        <v>0</v>
      </c>
      <c r="X59" s="72" t="str">
        <f t="shared" si="6"/>
        <v>WIN</v>
      </c>
      <c r="Y59" s="73"/>
      <c r="Z59" s="73"/>
      <c r="AA59" s="74"/>
      <c r="AB59" s="92"/>
    </row>
    <row r="60" spans="1:50" ht="15.6" x14ac:dyDescent="0.3">
      <c r="A60" s="57">
        <v>50</v>
      </c>
      <c r="B60" s="82"/>
      <c r="C60" s="82"/>
      <c r="D60" s="82"/>
      <c r="E60" s="83"/>
      <c r="F60" s="60"/>
      <c r="G60" s="84"/>
      <c r="H60" s="85"/>
      <c r="I60" s="86"/>
      <c r="J60" s="64">
        <f t="shared" si="7"/>
        <v>0</v>
      </c>
      <c r="K60" s="87"/>
      <c r="L60" s="88"/>
      <c r="M60" s="86"/>
      <c r="N60" s="89"/>
      <c r="O60" s="89"/>
      <c r="P60" s="90"/>
      <c r="Q60" s="64">
        <f t="shared" si="2"/>
        <v>0</v>
      </c>
      <c r="R60" s="64">
        <f t="shared" si="3"/>
        <v>0</v>
      </c>
      <c r="S60" s="91"/>
      <c r="T60" s="69" t="e">
        <f>SUM(U60/#REF!)</f>
        <v>#REF!</v>
      </c>
      <c r="U60" s="64">
        <f t="shared" si="4"/>
        <v>0</v>
      </c>
      <c r="V60" s="70">
        <v>48</v>
      </c>
      <c r="W60" s="71">
        <f t="shared" si="5"/>
        <v>0</v>
      </c>
      <c r="X60" s="72" t="str">
        <f t="shared" si="6"/>
        <v>WIN</v>
      </c>
      <c r="Y60" s="73"/>
      <c r="Z60" s="73"/>
      <c r="AA60" s="74"/>
      <c r="AB60" s="92"/>
    </row>
    <row r="61" spans="1:50" ht="18.75" customHeight="1" x14ac:dyDescent="0.3">
      <c r="K61" s="95"/>
      <c r="Q61" s="96"/>
      <c r="AN61" s="32"/>
      <c r="AO61" s="32"/>
      <c r="AP61" s="32"/>
      <c r="AQ61" s="32"/>
      <c r="AU61" s="31"/>
      <c r="AV61" s="31"/>
      <c r="AW61" s="31"/>
      <c r="AX61" s="31"/>
    </row>
    <row r="62" spans="1:50" ht="18.75" customHeight="1" x14ac:dyDescent="0.3">
      <c r="K62" s="95"/>
      <c r="Q62" s="96"/>
      <c r="AN62" s="32"/>
      <c r="AO62" s="32"/>
      <c r="AP62" s="32"/>
      <c r="AQ62" s="32"/>
      <c r="AU62" s="31"/>
      <c r="AV62" s="31"/>
      <c r="AW62" s="31"/>
      <c r="AX62" s="31"/>
    </row>
  </sheetData>
  <dataConsolidate/>
  <mergeCells count="46">
    <mergeCell ref="AB8:AB9"/>
    <mergeCell ref="U8:U9"/>
    <mergeCell ref="V8:V9"/>
    <mergeCell ref="W8:W9"/>
    <mergeCell ref="Y8:Y9"/>
    <mergeCell ref="Z8:Z9"/>
    <mergeCell ref="AA8:AA9"/>
    <mergeCell ref="N8:N9"/>
    <mergeCell ref="O8:O9"/>
    <mergeCell ref="P8:P9"/>
    <mergeCell ref="Q8:Q9"/>
    <mergeCell ref="R8:R9"/>
    <mergeCell ref="E6:I6"/>
    <mergeCell ref="J6:R6"/>
    <mergeCell ref="V6:Z6"/>
    <mergeCell ref="A8:A9"/>
    <mergeCell ref="B8:B9"/>
    <mergeCell ref="C8:D8"/>
    <mergeCell ref="E8:E9"/>
    <mergeCell ref="F8:F9"/>
    <mergeCell ref="G8:G9"/>
    <mergeCell ref="H8:H9"/>
    <mergeCell ref="S8:S9"/>
    <mergeCell ref="I8:I9"/>
    <mergeCell ref="J8:J9"/>
    <mergeCell ref="K8:K9"/>
    <mergeCell ref="L8:L9"/>
    <mergeCell ref="M8:M9"/>
    <mergeCell ref="AB4:AB5"/>
    <mergeCell ref="E5:I5"/>
    <mergeCell ref="J5:R5"/>
    <mergeCell ref="V5:W5"/>
    <mergeCell ref="X5:Z5"/>
    <mergeCell ref="E4:I4"/>
    <mergeCell ref="J4:R4"/>
    <mergeCell ref="V4:W4"/>
    <mergeCell ref="X4:Z4"/>
    <mergeCell ref="AA4:AA5"/>
    <mergeCell ref="E2:I2"/>
    <mergeCell ref="J2:R2"/>
    <mergeCell ref="V2:W2"/>
    <mergeCell ref="X2:Z2"/>
    <mergeCell ref="E3:I3"/>
    <mergeCell ref="J3:R3"/>
    <mergeCell ref="V3:W3"/>
    <mergeCell ref="X3:Z3"/>
  </mergeCells>
  <conditionalFormatting sqref="B21:D27">
    <cfRule type="cellIs" dxfId="126" priority="35" operator="greaterThan">
      <formula>36720</formula>
    </cfRule>
  </conditionalFormatting>
  <conditionalFormatting sqref="G11:G19 G21:G27 K11:K60 M11:M60 H11:I11">
    <cfRule type="cellIs" dxfId="125" priority="34" operator="greaterThan">
      <formula>0</formula>
    </cfRule>
  </conditionalFormatting>
  <conditionalFormatting sqref="H12:I27">
    <cfRule type="cellIs" dxfId="124" priority="33" operator="greaterThan">
      <formula>0</formula>
    </cfRule>
  </conditionalFormatting>
  <conditionalFormatting sqref="G11:G19 G21:G27">
    <cfRule type="cellIs" dxfId="123" priority="32" operator="greaterThan">
      <formula>0</formula>
    </cfRule>
  </conditionalFormatting>
  <conditionalFormatting sqref="H12:I27">
    <cfRule type="cellIs" dxfId="122" priority="31" operator="greaterThan">
      <formula>0</formula>
    </cfRule>
  </conditionalFormatting>
  <conditionalFormatting sqref="C10:D10">
    <cfRule type="cellIs" dxfId="121" priority="30" operator="greaterThan">
      <formula>36720</formula>
    </cfRule>
  </conditionalFormatting>
  <conditionalFormatting sqref="B20:D20">
    <cfRule type="cellIs" dxfId="120" priority="29" operator="greaterThan">
      <formula>36720</formula>
    </cfRule>
  </conditionalFormatting>
  <conditionalFormatting sqref="G20">
    <cfRule type="cellIs" dxfId="119" priority="28" operator="greaterThan">
      <formula>0</formula>
    </cfRule>
  </conditionalFormatting>
  <conditionalFormatting sqref="G20">
    <cfRule type="cellIs" dxfId="118" priority="27" operator="greaterThan">
      <formula>0</formula>
    </cfRule>
  </conditionalFormatting>
  <conditionalFormatting sqref="B11:D19">
    <cfRule type="cellIs" dxfId="117" priority="26" operator="greaterThan">
      <formula>36720</formula>
    </cfRule>
  </conditionalFormatting>
  <conditionalFormatting sqref="B28:D60">
    <cfRule type="cellIs" dxfId="116" priority="25" operator="greaterThan">
      <formula>36720</formula>
    </cfRule>
  </conditionalFormatting>
  <conditionalFormatting sqref="G28:G60">
    <cfRule type="cellIs" dxfId="115" priority="24" operator="greaterThan">
      <formula>0</formula>
    </cfRule>
  </conditionalFormatting>
  <conditionalFormatting sqref="H28:I60">
    <cfRule type="cellIs" dxfId="114" priority="23" operator="greaterThan">
      <formula>0</formula>
    </cfRule>
  </conditionalFormatting>
  <conditionalFormatting sqref="G28:G60">
    <cfRule type="cellIs" dxfId="113" priority="22" operator="greaterThan">
      <formula>0</formula>
    </cfRule>
  </conditionalFormatting>
  <conditionalFormatting sqref="H28:I60">
    <cfRule type="cellIs" dxfId="112" priority="21" operator="greaterThan">
      <formula>0</formula>
    </cfRule>
  </conditionalFormatting>
  <conditionalFormatting sqref="E12:E60">
    <cfRule type="expression" dxfId="111" priority="36">
      <formula>U12&gt;0</formula>
    </cfRule>
    <cfRule type="expression" dxfId="110" priority="37">
      <formula>#REF!&gt;0</formula>
    </cfRule>
    <cfRule type="expression" dxfId="109" priority="38">
      <formula>#REF!&lt;0</formula>
    </cfRule>
  </conditionalFormatting>
  <conditionalFormatting sqref="X10:X60">
    <cfRule type="containsText" dxfId="108" priority="6" operator="containsText" text="Win">
      <formula>NOT(ISERROR(SEARCH("Win",X10)))</formula>
    </cfRule>
    <cfRule type="cellIs" dxfId="107" priority="19" operator="between">
      <formula>1</formula>
      <formula>1</formula>
    </cfRule>
  </conditionalFormatting>
  <conditionalFormatting sqref="I10">
    <cfRule type="cellIs" dxfId="106" priority="18" operator="greaterThan">
      <formula>0</formula>
    </cfRule>
  </conditionalFormatting>
  <conditionalFormatting sqref="I10">
    <cfRule type="cellIs" dxfId="105" priority="17" operator="greaterThan">
      <formula>0</formula>
    </cfRule>
  </conditionalFormatting>
  <conditionalFormatting sqref="G10">
    <cfRule type="cellIs" dxfId="104" priority="13" operator="greaterThan">
      <formula>0</formula>
    </cfRule>
  </conditionalFormatting>
  <conditionalFormatting sqref="H10">
    <cfRule type="cellIs" dxfId="103" priority="12" operator="greaterThan">
      <formula>0</formula>
    </cfRule>
  </conditionalFormatting>
  <conditionalFormatting sqref="G10">
    <cfRule type="cellIs" dxfId="102" priority="11" operator="greaterThan">
      <formula>0</formula>
    </cfRule>
  </conditionalFormatting>
  <conditionalFormatting sqref="H10">
    <cfRule type="cellIs" dxfId="101" priority="10" operator="greaterThan">
      <formula>0</formula>
    </cfRule>
  </conditionalFormatting>
  <conditionalFormatting sqref="E10:F10 F11:F60">
    <cfRule type="expression" dxfId="100" priority="14">
      <formula>S10&gt;0</formula>
    </cfRule>
    <cfRule type="expression" dxfId="99" priority="15">
      <formula>#REF!&gt;0</formula>
    </cfRule>
    <cfRule type="expression" dxfId="98" priority="16">
      <formula>#REF!&lt;0</formula>
    </cfRule>
  </conditionalFormatting>
  <conditionalFormatting sqref="M10">
    <cfRule type="cellIs" dxfId="97" priority="9" operator="greaterThan">
      <formula>0</formula>
    </cfRule>
  </conditionalFormatting>
  <conditionalFormatting sqref="M10">
    <cfRule type="cellIs" dxfId="96" priority="8" operator="greaterThan">
      <formula>0</formula>
    </cfRule>
  </conditionalFormatting>
  <conditionalFormatting sqref="B10">
    <cfRule type="cellIs" dxfId="95" priority="7" operator="greaterThan">
      <formula>36720</formula>
    </cfRule>
  </conditionalFormatting>
  <conditionalFormatting sqref="X10:X60">
    <cfRule type="expression" dxfId="94" priority="20">
      <formula>$W$10&gt;0</formula>
    </cfRule>
  </conditionalFormatting>
  <conditionalFormatting sqref="X10">
    <cfRule type="cellIs" dxfId="93" priority="5" operator="equal">
      <formula>$X$10</formula>
    </cfRule>
  </conditionalFormatting>
  <conditionalFormatting sqref="E11">
    <cfRule type="expression" dxfId="92" priority="2">
      <formula>S11&gt;0</formula>
    </cfRule>
    <cfRule type="expression" dxfId="91" priority="3">
      <formula>#REF!&gt;0</formula>
    </cfRule>
    <cfRule type="expression" dxfId="90" priority="4">
      <formula>#REF!&lt;0</formula>
    </cfRule>
  </conditionalFormatting>
  <conditionalFormatting sqref="V6">
    <cfRule type="cellIs" dxfId="89" priority="1" operator="lessThan">
      <formula>$T$4</formula>
    </cfRule>
  </conditionalFormatting>
  <pageMargins left="0.7" right="0.7" top="0.75" bottom="0.75" header="0.3" footer="0.3"/>
  <pageSetup paperSize="9" scale="18" orientation="portrait" horizontalDpi="300" verticalDpi="300" r:id="rId1"/>
  <headerFooter>
    <oddHeader xml:space="preserve">&amp;C&amp;G
&amp;R
</oddHead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8BC68-EF50-4AA0-B6BA-B8DC41BFFF9E}">
  <dimension ref="A1:F150"/>
  <sheetViews>
    <sheetView topLeftCell="A94" workbookViewId="0">
      <selection activeCell="C108" sqref="C108"/>
    </sheetView>
  </sheetViews>
  <sheetFormatPr defaultRowHeight="14.4" x14ac:dyDescent="0.3"/>
  <cols>
    <col min="1" max="1" width="38.44140625" bestFit="1" customWidth="1"/>
    <col min="2" max="2" width="7.88671875" bestFit="1" customWidth="1"/>
    <col min="3" max="3" width="12" bestFit="1" customWidth="1"/>
    <col min="4" max="4" width="9" bestFit="1" customWidth="1"/>
    <col min="5" max="5" width="12.109375" bestFit="1" customWidth="1"/>
    <col min="6" max="6" width="8" bestFit="1" customWidth="1"/>
  </cols>
  <sheetData>
    <row r="1" spans="1:6" x14ac:dyDescent="0.3">
      <c r="A1" t="s">
        <v>83</v>
      </c>
      <c r="B1" t="s">
        <v>84</v>
      </c>
      <c r="C1" t="s">
        <v>85</v>
      </c>
      <c r="D1" t="s">
        <v>86</v>
      </c>
      <c r="E1" t="s">
        <v>87</v>
      </c>
      <c r="F1" t="s">
        <v>88</v>
      </c>
    </row>
    <row r="2" spans="1:6" x14ac:dyDescent="0.3">
      <c r="A2" s="6" t="s">
        <v>89</v>
      </c>
      <c r="B2" s="6" t="s">
        <v>90</v>
      </c>
      <c r="C2">
        <v>0.84695500000000001</v>
      </c>
      <c r="D2">
        <v>1.180701</v>
      </c>
      <c r="E2" s="6" t="s">
        <v>91</v>
      </c>
      <c r="F2" s="6" t="s">
        <v>92</v>
      </c>
    </row>
    <row r="3" spans="1:6" x14ac:dyDescent="0.3">
      <c r="A3" s="6" t="s">
        <v>93</v>
      </c>
      <c r="B3" s="6" t="s">
        <v>94</v>
      </c>
      <c r="C3">
        <v>0.72155100000000005</v>
      </c>
      <c r="D3">
        <v>1.3859030000000001</v>
      </c>
      <c r="E3" s="6" t="s">
        <v>95</v>
      </c>
      <c r="F3" s="6" t="s">
        <v>92</v>
      </c>
    </row>
    <row r="4" spans="1:6" x14ac:dyDescent="0.3">
      <c r="A4" s="6" t="s">
        <v>96</v>
      </c>
      <c r="B4" s="6" t="s">
        <v>97</v>
      </c>
      <c r="C4">
        <v>1.3606640000000001</v>
      </c>
      <c r="D4">
        <v>0.734935</v>
      </c>
      <c r="E4" s="6" t="s">
        <v>98</v>
      </c>
      <c r="F4" s="6" t="s">
        <v>92</v>
      </c>
    </row>
    <row r="5" spans="1:6" x14ac:dyDescent="0.3">
      <c r="A5" s="6" t="s">
        <v>99</v>
      </c>
      <c r="B5" s="6" t="s">
        <v>100</v>
      </c>
      <c r="C5">
        <v>1.25743</v>
      </c>
      <c r="D5">
        <v>0.79527300000000001</v>
      </c>
      <c r="E5" s="6" t="s">
        <v>101</v>
      </c>
      <c r="F5" s="6" t="s">
        <v>92</v>
      </c>
    </row>
    <row r="6" spans="1:6" x14ac:dyDescent="0.3">
      <c r="A6" s="6" t="s">
        <v>102</v>
      </c>
      <c r="B6" s="6" t="s">
        <v>103</v>
      </c>
      <c r="C6">
        <v>109.98778</v>
      </c>
      <c r="D6">
        <v>9.0919999999999994E-3</v>
      </c>
      <c r="E6" s="6" t="s">
        <v>104</v>
      </c>
      <c r="F6" s="6" t="s">
        <v>92</v>
      </c>
    </row>
    <row r="7" spans="1:6" x14ac:dyDescent="0.3">
      <c r="A7" s="6" t="s">
        <v>105</v>
      </c>
      <c r="B7" s="6" t="s">
        <v>106</v>
      </c>
      <c r="C7">
        <v>0.91519700000000004</v>
      </c>
      <c r="D7">
        <v>1.0926610000000001</v>
      </c>
      <c r="E7" s="6" t="s">
        <v>107</v>
      </c>
      <c r="F7" s="6" t="s">
        <v>92</v>
      </c>
    </row>
    <row r="8" spans="1:6" x14ac:dyDescent="0.3">
      <c r="A8" s="6" t="s">
        <v>108</v>
      </c>
      <c r="B8" s="6" t="s">
        <v>109</v>
      </c>
      <c r="C8">
        <v>416.70063299999998</v>
      </c>
      <c r="D8">
        <v>2.3999999999999998E-3</v>
      </c>
      <c r="E8" s="6" t="s">
        <v>110</v>
      </c>
      <c r="F8" s="6" t="s">
        <v>92</v>
      </c>
    </row>
    <row r="9" spans="1:6" x14ac:dyDescent="0.3">
      <c r="A9" s="6" t="s">
        <v>111</v>
      </c>
      <c r="B9" s="6" t="s">
        <v>112</v>
      </c>
      <c r="C9">
        <v>79.916482000000002</v>
      </c>
      <c r="D9">
        <v>1.2513E-2</v>
      </c>
      <c r="E9" s="6" t="s">
        <v>113</v>
      </c>
      <c r="F9" s="6" t="s">
        <v>92</v>
      </c>
    </row>
    <row r="10" spans="1:6" x14ac:dyDescent="0.3">
      <c r="A10" s="6" t="s">
        <v>114</v>
      </c>
      <c r="B10" s="6" t="s">
        <v>115</v>
      </c>
      <c r="C10">
        <v>102.81049</v>
      </c>
      <c r="D10">
        <v>9.7269999999999995E-3</v>
      </c>
      <c r="E10" s="6" t="s">
        <v>116</v>
      </c>
      <c r="F10" s="6" t="s">
        <v>92</v>
      </c>
    </row>
    <row r="11" spans="1:6" x14ac:dyDescent="0.3">
      <c r="A11" s="6" t="s">
        <v>117</v>
      </c>
      <c r="B11" s="6" t="s">
        <v>118</v>
      </c>
      <c r="C11">
        <v>132.936286</v>
      </c>
      <c r="D11">
        <v>7.522E-3</v>
      </c>
      <c r="E11" s="6" t="s">
        <v>119</v>
      </c>
      <c r="F11" s="6" t="s">
        <v>92</v>
      </c>
    </row>
    <row r="12" spans="1:6" x14ac:dyDescent="0.3">
      <c r="A12" s="6" t="s">
        <v>120</v>
      </c>
      <c r="B12" s="6" t="s">
        <v>121</v>
      </c>
      <c r="C12">
        <v>647.48333300000002</v>
      </c>
      <c r="D12">
        <v>1.544E-3</v>
      </c>
      <c r="E12" s="6" t="s">
        <v>122</v>
      </c>
      <c r="F12" s="6" t="s">
        <v>92</v>
      </c>
    </row>
    <row r="13" spans="1:6" x14ac:dyDescent="0.3">
      <c r="A13" s="6" t="s">
        <v>123</v>
      </c>
      <c r="B13" s="6" t="s">
        <v>124</v>
      </c>
      <c r="C13">
        <v>96.482410000000002</v>
      </c>
      <c r="D13">
        <v>1.0364999999999999E-2</v>
      </c>
      <c r="E13" s="6" t="s">
        <v>125</v>
      </c>
      <c r="F13" s="6" t="s">
        <v>92</v>
      </c>
    </row>
    <row r="14" spans="1:6" x14ac:dyDescent="0.3">
      <c r="A14" s="6" t="s">
        <v>126</v>
      </c>
      <c r="B14" s="6" t="s">
        <v>127</v>
      </c>
      <c r="C14">
        <v>488.45738599999999</v>
      </c>
      <c r="D14">
        <v>2.0470000000000002E-3</v>
      </c>
      <c r="E14" s="6" t="s">
        <v>128</v>
      </c>
      <c r="F14" s="6" t="s">
        <v>92</v>
      </c>
    </row>
    <row r="15" spans="1:6" x14ac:dyDescent="0.3">
      <c r="A15" s="6" t="s">
        <v>129</v>
      </c>
      <c r="B15" s="6" t="s">
        <v>130</v>
      </c>
      <c r="C15">
        <v>1.806594</v>
      </c>
      <c r="D15">
        <v>0.55352800000000002</v>
      </c>
      <c r="E15" s="6" t="s">
        <v>131</v>
      </c>
      <c r="F15" s="6" t="s">
        <v>92</v>
      </c>
    </row>
    <row r="16" spans="1:6" x14ac:dyDescent="0.3">
      <c r="A16" s="6" t="s">
        <v>132</v>
      </c>
      <c r="B16" s="6" t="s">
        <v>133</v>
      </c>
      <c r="C16">
        <v>1.688105</v>
      </c>
      <c r="D16">
        <v>0.59238000000000002</v>
      </c>
      <c r="E16" s="6" t="s">
        <v>134</v>
      </c>
      <c r="F16" s="6" t="s">
        <v>92</v>
      </c>
    </row>
    <row r="17" spans="1:6" x14ac:dyDescent="0.3">
      <c r="A17" s="6" t="s">
        <v>135</v>
      </c>
      <c r="B17" s="6" t="s">
        <v>136</v>
      </c>
      <c r="C17">
        <v>1</v>
      </c>
      <c r="D17">
        <v>1</v>
      </c>
      <c r="E17" s="6" t="s">
        <v>137</v>
      </c>
      <c r="F17" s="6" t="s">
        <v>92</v>
      </c>
    </row>
    <row r="18" spans="1:6" x14ac:dyDescent="0.3">
      <c r="A18" s="6" t="s">
        <v>138</v>
      </c>
      <c r="B18" s="6" t="s">
        <v>139</v>
      </c>
      <c r="C18">
        <v>0.37645400000000001</v>
      </c>
      <c r="D18">
        <v>2.6563680000000001</v>
      </c>
      <c r="E18" s="6" t="s">
        <v>140</v>
      </c>
      <c r="F18" s="6" t="s">
        <v>92</v>
      </c>
    </row>
    <row r="19" spans="1:6" x14ac:dyDescent="0.3">
      <c r="A19" s="6" t="s">
        <v>141</v>
      </c>
      <c r="B19" s="6" t="s">
        <v>142</v>
      </c>
      <c r="C19">
        <v>83.914032000000006</v>
      </c>
      <c r="D19">
        <v>1.1917000000000001E-2</v>
      </c>
      <c r="E19" s="6" t="s">
        <v>143</v>
      </c>
      <c r="F19" s="6" t="s">
        <v>92</v>
      </c>
    </row>
    <row r="20" spans="1:6" x14ac:dyDescent="0.3">
      <c r="A20" s="6" t="s">
        <v>144</v>
      </c>
      <c r="B20" s="6" t="s">
        <v>145</v>
      </c>
      <c r="C20">
        <v>2.000734</v>
      </c>
      <c r="D20">
        <v>0.49981700000000001</v>
      </c>
      <c r="E20" s="6" t="s">
        <v>146</v>
      </c>
      <c r="F20" s="6" t="s">
        <v>92</v>
      </c>
    </row>
    <row r="21" spans="1:6" x14ac:dyDescent="0.3">
      <c r="A21" s="6" t="s">
        <v>147</v>
      </c>
      <c r="B21" s="6" t="s">
        <v>148</v>
      </c>
      <c r="C21">
        <v>2.5195829999999999</v>
      </c>
      <c r="D21">
        <v>0.39689099999999999</v>
      </c>
      <c r="E21" s="6" t="s">
        <v>149</v>
      </c>
      <c r="F21" s="6" t="s">
        <v>92</v>
      </c>
    </row>
    <row r="22" spans="1:6" x14ac:dyDescent="0.3">
      <c r="A22" s="6" t="s">
        <v>150</v>
      </c>
      <c r="B22" s="6" t="s">
        <v>151</v>
      </c>
      <c r="C22">
        <v>2.0119630000000002</v>
      </c>
      <c r="D22">
        <v>0.497027</v>
      </c>
      <c r="E22" s="6" t="s">
        <v>152</v>
      </c>
      <c r="F22" s="6" t="s">
        <v>92</v>
      </c>
    </row>
    <row r="23" spans="1:6" x14ac:dyDescent="0.3">
      <c r="A23" s="6" t="s">
        <v>153</v>
      </c>
      <c r="B23" s="6" t="s">
        <v>154</v>
      </c>
      <c r="C23">
        <v>6.8758929999999996</v>
      </c>
      <c r="D23">
        <v>0.14543600000000001</v>
      </c>
      <c r="E23" s="6" t="s">
        <v>155</v>
      </c>
      <c r="F23" s="6" t="s">
        <v>92</v>
      </c>
    </row>
    <row r="24" spans="1:6" x14ac:dyDescent="0.3">
      <c r="A24" s="6" t="s">
        <v>156</v>
      </c>
      <c r="B24" s="6" t="s">
        <v>157</v>
      </c>
      <c r="C24">
        <v>1.657381</v>
      </c>
      <c r="D24">
        <v>0.60336199999999995</v>
      </c>
      <c r="E24" s="6" t="s">
        <v>158</v>
      </c>
      <c r="F24" s="6" t="s">
        <v>92</v>
      </c>
    </row>
    <row r="25" spans="1:6" x14ac:dyDescent="0.3">
      <c r="A25" s="6" t="s">
        <v>159</v>
      </c>
      <c r="B25" s="6" t="s">
        <v>160</v>
      </c>
      <c r="C25">
        <v>11.109235999999999</v>
      </c>
      <c r="D25">
        <v>9.0014999999999998E-2</v>
      </c>
      <c r="E25" s="6" t="s">
        <v>161</v>
      </c>
      <c r="F25" s="6" t="s">
        <v>92</v>
      </c>
    </row>
    <row r="26" spans="1:6" x14ac:dyDescent="0.3">
      <c r="A26" s="6" t="s">
        <v>162</v>
      </c>
      <c r="B26" s="6" t="s">
        <v>163</v>
      </c>
      <c r="C26">
        <v>5.1214969999999997</v>
      </c>
      <c r="D26">
        <v>0.19525500000000001</v>
      </c>
      <c r="E26" s="6" t="s">
        <v>164</v>
      </c>
      <c r="F26" s="6" t="s">
        <v>92</v>
      </c>
    </row>
    <row r="27" spans="1:6" x14ac:dyDescent="0.3">
      <c r="A27" s="6" t="s">
        <v>165</v>
      </c>
      <c r="B27" s="6" t="s">
        <v>166</v>
      </c>
      <c r="C27">
        <v>1.357407</v>
      </c>
      <c r="D27">
        <v>0.73669799999999996</v>
      </c>
      <c r="E27" s="6" t="s">
        <v>167</v>
      </c>
      <c r="F27" s="6" t="s">
        <v>92</v>
      </c>
    </row>
    <row r="28" spans="1:6" x14ac:dyDescent="0.3">
      <c r="A28" s="6" t="s">
        <v>168</v>
      </c>
      <c r="B28" s="6" t="s">
        <v>169</v>
      </c>
      <c r="C28">
        <v>1.6565369999999999</v>
      </c>
      <c r="D28">
        <v>0.60366900000000001</v>
      </c>
      <c r="E28" s="6" t="s">
        <v>170</v>
      </c>
      <c r="F28" s="6" t="s">
        <v>92</v>
      </c>
    </row>
    <row r="29" spans="1:6" x14ac:dyDescent="0.3">
      <c r="A29" s="6" t="s">
        <v>171</v>
      </c>
      <c r="B29" s="6" t="s">
        <v>172</v>
      </c>
      <c r="C29">
        <v>1978.0549900000001</v>
      </c>
      <c r="D29">
        <v>5.0600000000000005E-4</v>
      </c>
      <c r="E29" s="6" t="s">
        <v>173</v>
      </c>
      <c r="F29" s="6" t="s">
        <v>92</v>
      </c>
    </row>
    <row r="30" spans="1:6" x14ac:dyDescent="0.3">
      <c r="A30" s="6" t="s">
        <v>174</v>
      </c>
      <c r="B30" s="6" t="s">
        <v>175</v>
      </c>
      <c r="C30">
        <v>4063.702929</v>
      </c>
      <c r="D30">
        <v>2.4600000000000002E-4</v>
      </c>
      <c r="E30" s="6" t="s">
        <v>176</v>
      </c>
      <c r="F30" s="6" t="s">
        <v>92</v>
      </c>
    </row>
    <row r="31" spans="1:6" x14ac:dyDescent="0.3">
      <c r="A31" s="6" t="s">
        <v>177</v>
      </c>
      <c r="B31" s="6" t="s">
        <v>178</v>
      </c>
      <c r="C31">
        <v>93.612048000000001</v>
      </c>
      <c r="D31">
        <v>1.0682000000000001E-2</v>
      </c>
      <c r="E31" s="6" t="s">
        <v>179</v>
      </c>
      <c r="F31" s="6" t="s">
        <v>92</v>
      </c>
    </row>
    <row r="32" spans="1:6" x14ac:dyDescent="0.3">
      <c r="A32" s="6" t="s">
        <v>180</v>
      </c>
      <c r="B32" s="6" t="s">
        <v>181</v>
      </c>
      <c r="C32">
        <v>556.19406900000001</v>
      </c>
      <c r="D32">
        <v>1.7979999999999999E-3</v>
      </c>
      <c r="E32" s="6" t="s">
        <v>182</v>
      </c>
      <c r="F32" s="6" t="s">
        <v>92</v>
      </c>
    </row>
    <row r="33" spans="1:6" x14ac:dyDescent="0.3">
      <c r="A33" s="6" t="s">
        <v>183</v>
      </c>
      <c r="B33" s="6" t="s">
        <v>184</v>
      </c>
      <c r="C33">
        <v>100.87767100000001</v>
      </c>
      <c r="D33">
        <v>9.9129999999999999E-3</v>
      </c>
      <c r="E33" s="6" t="s">
        <v>185</v>
      </c>
      <c r="F33" s="6" t="s">
        <v>92</v>
      </c>
    </row>
    <row r="34" spans="1:6" x14ac:dyDescent="0.3">
      <c r="A34" s="6" t="s">
        <v>186</v>
      </c>
      <c r="B34" s="6" t="s">
        <v>187</v>
      </c>
      <c r="C34">
        <v>767.19950400000005</v>
      </c>
      <c r="D34">
        <v>1.3029999999999999E-3</v>
      </c>
      <c r="E34" s="6" t="s">
        <v>188</v>
      </c>
      <c r="F34" s="6" t="s">
        <v>92</v>
      </c>
    </row>
    <row r="35" spans="1:6" x14ac:dyDescent="0.3">
      <c r="A35" s="6" t="s">
        <v>189</v>
      </c>
      <c r="B35" s="6" t="s">
        <v>190</v>
      </c>
      <c r="C35">
        <v>6.5023200000000001</v>
      </c>
      <c r="D35">
        <v>0.15379100000000001</v>
      </c>
      <c r="E35" s="6" t="s">
        <v>191</v>
      </c>
      <c r="F35" s="6" t="s">
        <v>92</v>
      </c>
    </row>
    <row r="36" spans="1:6" x14ac:dyDescent="0.3">
      <c r="A36" s="6" t="s">
        <v>192</v>
      </c>
      <c r="B36" s="6" t="s">
        <v>193</v>
      </c>
      <c r="C36">
        <v>3922.0707069999999</v>
      </c>
      <c r="D36">
        <v>2.5500000000000002E-4</v>
      </c>
      <c r="E36" s="6" t="s">
        <v>194</v>
      </c>
      <c r="F36" s="6" t="s">
        <v>92</v>
      </c>
    </row>
    <row r="37" spans="1:6" x14ac:dyDescent="0.3">
      <c r="A37" s="6" t="s">
        <v>195</v>
      </c>
      <c r="B37" s="6" t="s">
        <v>196</v>
      </c>
      <c r="C37">
        <v>1984.1164450000001</v>
      </c>
      <c r="D37">
        <v>5.04E-4</v>
      </c>
      <c r="E37" s="6" t="s">
        <v>197</v>
      </c>
      <c r="F37" s="6" t="s">
        <v>92</v>
      </c>
    </row>
    <row r="38" spans="1:6" x14ac:dyDescent="0.3">
      <c r="A38" s="6" t="s">
        <v>198</v>
      </c>
      <c r="B38" s="6" t="s">
        <v>199</v>
      </c>
      <c r="C38">
        <v>618.47982500000001</v>
      </c>
      <c r="D38">
        <v>1.6169999999999999E-3</v>
      </c>
      <c r="E38" s="6" t="s">
        <v>200</v>
      </c>
      <c r="F38" s="6" t="s">
        <v>92</v>
      </c>
    </row>
    <row r="39" spans="1:6" x14ac:dyDescent="0.3">
      <c r="A39" s="6" t="s">
        <v>201</v>
      </c>
      <c r="B39" s="6" t="s">
        <v>202</v>
      </c>
      <c r="C39">
        <v>6.3577859999999999</v>
      </c>
      <c r="D39">
        <v>0.15728700000000001</v>
      </c>
      <c r="E39" s="6" t="s">
        <v>203</v>
      </c>
      <c r="F39" s="6" t="s">
        <v>92</v>
      </c>
    </row>
    <row r="40" spans="1:6" x14ac:dyDescent="0.3">
      <c r="A40" s="6" t="s">
        <v>204</v>
      </c>
      <c r="B40" s="6" t="s">
        <v>205</v>
      </c>
      <c r="C40">
        <v>1</v>
      </c>
      <c r="D40">
        <v>1</v>
      </c>
      <c r="E40" s="6" t="s">
        <v>206</v>
      </c>
      <c r="F40" s="6" t="s">
        <v>92</v>
      </c>
    </row>
    <row r="41" spans="1:6" x14ac:dyDescent="0.3">
      <c r="A41" s="6" t="s">
        <v>207</v>
      </c>
      <c r="B41" s="6" t="s">
        <v>208</v>
      </c>
      <c r="C41">
        <v>21.717379999999999</v>
      </c>
      <c r="D41">
        <v>4.6045999999999997E-2</v>
      </c>
      <c r="E41" s="6" t="s">
        <v>209</v>
      </c>
      <c r="F41" s="6" t="s">
        <v>92</v>
      </c>
    </row>
    <row r="42" spans="1:6" x14ac:dyDescent="0.3">
      <c r="A42" s="6" t="s">
        <v>210</v>
      </c>
      <c r="B42" s="6" t="s">
        <v>211</v>
      </c>
      <c r="C42">
        <v>6.2992809999999997</v>
      </c>
      <c r="D42">
        <v>0.158748</v>
      </c>
      <c r="E42" s="6" t="s">
        <v>212</v>
      </c>
      <c r="F42" s="6" t="s">
        <v>92</v>
      </c>
    </row>
    <row r="43" spans="1:6" x14ac:dyDescent="0.3">
      <c r="A43" s="6" t="s">
        <v>213</v>
      </c>
      <c r="B43" s="6" t="s">
        <v>214</v>
      </c>
      <c r="C43">
        <v>177.69290599999999</v>
      </c>
      <c r="D43">
        <v>5.6280000000000002E-3</v>
      </c>
      <c r="E43" s="6" t="s">
        <v>215</v>
      </c>
      <c r="F43" s="6" t="s">
        <v>92</v>
      </c>
    </row>
    <row r="44" spans="1:6" x14ac:dyDescent="0.3">
      <c r="A44" s="6" t="s">
        <v>216</v>
      </c>
      <c r="B44" s="6" t="s">
        <v>217</v>
      </c>
      <c r="C44">
        <v>56.927371000000001</v>
      </c>
      <c r="D44">
        <v>1.7565999999999998E-2</v>
      </c>
      <c r="E44" s="6" t="s">
        <v>218</v>
      </c>
      <c r="F44" s="6" t="s">
        <v>92</v>
      </c>
    </row>
    <row r="45" spans="1:6" x14ac:dyDescent="0.3">
      <c r="A45" s="6" t="s">
        <v>219</v>
      </c>
      <c r="B45" s="6" t="s">
        <v>220</v>
      </c>
      <c r="C45">
        <v>2.705174</v>
      </c>
      <c r="D45">
        <v>0.36966199999999999</v>
      </c>
      <c r="E45" s="6" t="s">
        <v>221</v>
      </c>
      <c r="F45" s="6" t="s">
        <v>92</v>
      </c>
    </row>
    <row r="46" spans="1:6" x14ac:dyDescent="0.3">
      <c r="A46" s="6" t="s">
        <v>222</v>
      </c>
      <c r="B46" s="6" t="s">
        <v>223</v>
      </c>
      <c r="C46">
        <v>15.726252000000001</v>
      </c>
      <c r="D46">
        <v>6.3588000000000006E-2</v>
      </c>
      <c r="E46" s="6" t="s">
        <v>224</v>
      </c>
      <c r="F46" s="6" t="s">
        <v>92</v>
      </c>
    </row>
    <row r="47" spans="1:6" x14ac:dyDescent="0.3">
      <c r="A47" s="6" t="s">
        <v>225</v>
      </c>
      <c r="B47" s="6" t="s">
        <v>226</v>
      </c>
      <c r="C47">
        <v>15.046087999999999</v>
      </c>
      <c r="D47">
        <v>6.6461999999999993E-2</v>
      </c>
      <c r="E47" s="6" t="s">
        <v>227</v>
      </c>
      <c r="F47" s="6" t="s">
        <v>92</v>
      </c>
    </row>
    <row r="48" spans="1:6" x14ac:dyDescent="0.3">
      <c r="A48" s="6" t="s">
        <v>228</v>
      </c>
      <c r="B48" s="6" t="s">
        <v>229</v>
      </c>
      <c r="C48">
        <v>44.297604999999997</v>
      </c>
      <c r="D48">
        <v>2.2575000000000001E-2</v>
      </c>
      <c r="E48" s="6" t="s">
        <v>230</v>
      </c>
      <c r="F48" s="6" t="s">
        <v>92</v>
      </c>
    </row>
    <row r="49" spans="1:6" x14ac:dyDescent="0.3">
      <c r="A49" s="6" t="s">
        <v>231</v>
      </c>
      <c r="B49" s="6" t="s">
        <v>232</v>
      </c>
      <c r="C49">
        <v>2.0799340000000002</v>
      </c>
      <c r="D49">
        <v>0.48078500000000002</v>
      </c>
      <c r="E49" s="6" t="s">
        <v>233</v>
      </c>
      <c r="F49" s="6" t="s">
        <v>92</v>
      </c>
    </row>
    <row r="50" spans="1:6" x14ac:dyDescent="0.3">
      <c r="A50" s="6" t="s">
        <v>234</v>
      </c>
      <c r="B50" s="6" t="s">
        <v>235</v>
      </c>
      <c r="C50">
        <v>51.798667000000002</v>
      </c>
      <c r="D50">
        <v>1.9306E-2</v>
      </c>
      <c r="E50" s="6" t="s">
        <v>236</v>
      </c>
      <c r="F50" s="6" t="s">
        <v>92</v>
      </c>
    </row>
    <row r="51" spans="1:6" x14ac:dyDescent="0.3">
      <c r="A51" s="6" t="s">
        <v>237</v>
      </c>
      <c r="B51" s="6" t="s">
        <v>238</v>
      </c>
      <c r="C51">
        <v>3.1178439999999998</v>
      </c>
      <c r="D51">
        <v>0.32073400000000002</v>
      </c>
      <c r="E51" s="6" t="s">
        <v>239</v>
      </c>
      <c r="F51" s="6" t="s">
        <v>92</v>
      </c>
    </row>
    <row r="52" spans="1:6" x14ac:dyDescent="0.3">
      <c r="A52" s="6" t="s">
        <v>240</v>
      </c>
      <c r="B52" s="6" t="s">
        <v>241</v>
      </c>
      <c r="C52">
        <v>5.9584359999999998</v>
      </c>
      <c r="D52">
        <v>0.16782900000000001</v>
      </c>
      <c r="E52" s="6" t="s">
        <v>242</v>
      </c>
      <c r="F52" s="6" t="s">
        <v>92</v>
      </c>
    </row>
    <row r="53" spans="1:6" x14ac:dyDescent="0.3">
      <c r="A53" s="6" t="s">
        <v>243</v>
      </c>
      <c r="B53" s="6" t="s">
        <v>244</v>
      </c>
      <c r="C53">
        <v>0.72025499999999998</v>
      </c>
      <c r="D53">
        <v>1.388398</v>
      </c>
      <c r="E53" s="6" t="s">
        <v>245</v>
      </c>
      <c r="F53" s="6" t="s">
        <v>92</v>
      </c>
    </row>
    <row r="54" spans="1:6" x14ac:dyDescent="0.3">
      <c r="A54" s="6" t="s">
        <v>246</v>
      </c>
      <c r="B54" s="6" t="s">
        <v>247</v>
      </c>
      <c r="C54">
        <v>7.7357630000000004</v>
      </c>
      <c r="D54">
        <v>0.12927</v>
      </c>
      <c r="E54" s="6" t="s">
        <v>248</v>
      </c>
      <c r="F54" s="6" t="s">
        <v>92</v>
      </c>
    </row>
    <row r="55" spans="1:6" x14ac:dyDescent="0.3">
      <c r="A55" s="6" t="s">
        <v>249</v>
      </c>
      <c r="B55" s="6" t="s">
        <v>250</v>
      </c>
      <c r="C55">
        <v>9761.0552759999991</v>
      </c>
      <c r="D55">
        <v>1.02E-4</v>
      </c>
      <c r="E55" s="6" t="s">
        <v>251</v>
      </c>
      <c r="F55" s="6" t="s">
        <v>92</v>
      </c>
    </row>
    <row r="56" spans="1:6" x14ac:dyDescent="0.3">
      <c r="A56" s="6" t="s">
        <v>252</v>
      </c>
      <c r="B56" s="6" t="s">
        <v>253</v>
      </c>
      <c r="C56">
        <v>208.820684</v>
      </c>
      <c r="D56">
        <v>4.7889999999999999E-3</v>
      </c>
      <c r="E56" s="6" t="s">
        <v>254</v>
      </c>
      <c r="F56" s="6" t="s">
        <v>92</v>
      </c>
    </row>
    <row r="57" spans="1:6" x14ac:dyDescent="0.3">
      <c r="A57" s="6" t="s">
        <v>255</v>
      </c>
      <c r="B57" s="6" t="s">
        <v>256</v>
      </c>
      <c r="C57">
        <v>95.687191999999996</v>
      </c>
      <c r="D57">
        <v>1.0451E-2</v>
      </c>
      <c r="E57" s="6" t="s">
        <v>257</v>
      </c>
      <c r="F57" s="6" t="s">
        <v>92</v>
      </c>
    </row>
    <row r="58" spans="1:6" x14ac:dyDescent="0.3">
      <c r="A58" s="6" t="s">
        <v>258</v>
      </c>
      <c r="B58" s="6" t="s">
        <v>259</v>
      </c>
      <c r="C58">
        <v>23.702867999999999</v>
      </c>
      <c r="D58">
        <v>4.2188999999999997E-2</v>
      </c>
      <c r="E58" s="6" t="s">
        <v>260</v>
      </c>
      <c r="F58" s="6" t="s">
        <v>92</v>
      </c>
    </row>
    <row r="59" spans="1:6" x14ac:dyDescent="0.3">
      <c r="A59" s="6" t="s">
        <v>261</v>
      </c>
      <c r="B59" s="6" t="s">
        <v>262</v>
      </c>
      <c r="C59">
        <v>7.7825119999999997</v>
      </c>
      <c r="D59">
        <v>0.128493</v>
      </c>
      <c r="E59" s="6" t="s">
        <v>263</v>
      </c>
      <c r="F59" s="6" t="s">
        <v>92</v>
      </c>
    </row>
    <row r="60" spans="1:6" x14ac:dyDescent="0.3">
      <c r="A60" s="6" t="s">
        <v>264</v>
      </c>
      <c r="B60" s="6" t="s">
        <v>265</v>
      </c>
      <c r="C60">
        <v>304.63537600000001</v>
      </c>
      <c r="D60">
        <v>3.2829999999999999E-3</v>
      </c>
      <c r="E60" s="6" t="s">
        <v>266</v>
      </c>
      <c r="F60" s="6" t="s">
        <v>92</v>
      </c>
    </row>
    <row r="61" spans="1:6" x14ac:dyDescent="0.3">
      <c r="A61" s="6" t="s">
        <v>267</v>
      </c>
      <c r="B61" s="6" t="s">
        <v>268</v>
      </c>
      <c r="C61">
        <v>125.702719</v>
      </c>
      <c r="D61">
        <v>7.9550000000000003E-3</v>
      </c>
      <c r="E61" s="6" t="s">
        <v>269</v>
      </c>
      <c r="F61" s="6" t="s">
        <v>92</v>
      </c>
    </row>
    <row r="62" spans="1:6" x14ac:dyDescent="0.3">
      <c r="A62" s="6" t="s">
        <v>270</v>
      </c>
      <c r="B62" s="6" t="s">
        <v>271</v>
      </c>
      <c r="C62">
        <v>74.400863000000001</v>
      </c>
      <c r="D62">
        <v>1.3441E-2</v>
      </c>
      <c r="E62" s="6" t="s">
        <v>272</v>
      </c>
      <c r="F62" s="6" t="s">
        <v>92</v>
      </c>
    </row>
    <row r="63" spans="1:6" x14ac:dyDescent="0.3">
      <c r="A63" s="6" t="s">
        <v>273</v>
      </c>
      <c r="B63" s="6" t="s">
        <v>274</v>
      </c>
      <c r="C63">
        <v>14488.496598</v>
      </c>
      <c r="D63">
        <v>6.8999999999999997E-5</v>
      </c>
      <c r="E63" s="6" t="s">
        <v>275</v>
      </c>
      <c r="F63" s="6" t="s">
        <v>92</v>
      </c>
    </row>
    <row r="64" spans="1:6" x14ac:dyDescent="0.3">
      <c r="A64" s="6" t="s">
        <v>276</v>
      </c>
      <c r="B64" s="6" t="s">
        <v>277</v>
      </c>
      <c r="C64">
        <v>41468.167638999999</v>
      </c>
      <c r="D64">
        <v>2.4000000000000001E-5</v>
      </c>
      <c r="E64" s="6" t="s">
        <v>278</v>
      </c>
      <c r="F64" s="6" t="s">
        <v>92</v>
      </c>
    </row>
    <row r="65" spans="1:6" x14ac:dyDescent="0.3">
      <c r="A65" s="6" t="s">
        <v>279</v>
      </c>
      <c r="B65" s="6" t="s">
        <v>280</v>
      </c>
      <c r="C65">
        <v>1441.866174</v>
      </c>
      <c r="D65">
        <v>6.9399999999999996E-4</v>
      </c>
      <c r="E65" s="6" t="s">
        <v>281</v>
      </c>
      <c r="F65" s="6" t="s">
        <v>92</v>
      </c>
    </row>
    <row r="66" spans="1:6" x14ac:dyDescent="0.3">
      <c r="A66" s="6" t="s">
        <v>282</v>
      </c>
      <c r="B66" s="6" t="s">
        <v>283</v>
      </c>
      <c r="C66">
        <v>3.2596560000000001</v>
      </c>
      <c r="D66">
        <v>0.30678100000000003</v>
      </c>
      <c r="E66" s="6" t="s">
        <v>284</v>
      </c>
      <c r="F66" s="6" t="s">
        <v>92</v>
      </c>
    </row>
    <row r="67" spans="1:6" x14ac:dyDescent="0.3">
      <c r="A67" s="6" t="s">
        <v>285</v>
      </c>
      <c r="B67" s="6" t="s">
        <v>286</v>
      </c>
      <c r="C67">
        <v>155.39599999999999</v>
      </c>
      <c r="D67">
        <v>6.4349999999999997E-3</v>
      </c>
      <c r="E67" s="6" t="s">
        <v>287</v>
      </c>
      <c r="F67" s="6" t="s">
        <v>92</v>
      </c>
    </row>
    <row r="68" spans="1:6" x14ac:dyDescent="0.3">
      <c r="A68" s="6" t="s">
        <v>288</v>
      </c>
      <c r="B68" s="6" t="s">
        <v>289</v>
      </c>
      <c r="C68">
        <v>0.70865100000000003</v>
      </c>
      <c r="D68">
        <v>1.4111309999999999</v>
      </c>
      <c r="E68" s="6" t="s">
        <v>290</v>
      </c>
      <c r="F68" s="6" t="s">
        <v>92</v>
      </c>
    </row>
    <row r="69" spans="1:6" x14ac:dyDescent="0.3">
      <c r="A69" s="6" t="s">
        <v>291</v>
      </c>
      <c r="B69" s="6" t="s">
        <v>292</v>
      </c>
      <c r="C69">
        <v>425.336704</v>
      </c>
      <c r="D69">
        <v>2.3509999999999998E-3</v>
      </c>
      <c r="E69" s="6" t="s">
        <v>293</v>
      </c>
      <c r="F69" s="6" t="s">
        <v>92</v>
      </c>
    </row>
    <row r="70" spans="1:6" x14ac:dyDescent="0.3">
      <c r="A70" s="6" t="s">
        <v>294</v>
      </c>
      <c r="B70" s="6" t="s">
        <v>295</v>
      </c>
      <c r="C70">
        <v>108.347278</v>
      </c>
      <c r="D70">
        <v>9.2300000000000004E-3</v>
      </c>
      <c r="E70" s="6" t="s">
        <v>296</v>
      </c>
      <c r="F70" s="6" t="s">
        <v>92</v>
      </c>
    </row>
    <row r="71" spans="1:6" x14ac:dyDescent="0.3">
      <c r="A71" s="6" t="s">
        <v>297</v>
      </c>
      <c r="B71" s="6" t="s">
        <v>298</v>
      </c>
      <c r="C71">
        <v>0.30053099999999999</v>
      </c>
      <c r="D71">
        <v>3.327442</v>
      </c>
      <c r="E71" s="6" t="s">
        <v>299</v>
      </c>
      <c r="F71" s="6" t="s">
        <v>92</v>
      </c>
    </row>
    <row r="72" spans="1:6" x14ac:dyDescent="0.3">
      <c r="A72" s="6" t="s">
        <v>300</v>
      </c>
      <c r="B72" s="6" t="s">
        <v>301</v>
      </c>
      <c r="C72">
        <v>84.093539000000007</v>
      </c>
      <c r="D72">
        <v>1.1892E-2</v>
      </c>
      <c r="E72" s="6" t="s">
        <v>302</v>
      </c>
      <c r="F72" s="6" t="s">
        <v>92</v>
      </c>
    </row>
    <row r="73" spans="1:6" x14ac:dyDescent="0.3">
      <c r="A73" s="6" t="s">
        <v>303</v>
      </c>
      <c r="B73" s="6" t="s">
        <v>304</v>
      </c>
      <c r="C73">
        <v>9521.813725</v>
      </c>
      <c r="D73">
        <v>1.05E-4</v>
      </c>
      <c r="E73" s="6" t="s">
        <v>305</v>
      </c>
      <c r="F73" s="6" t="s">
        <v>92</v>
      </c>
    </row>
    <row r="74" spans="1:6" x14ac:dyDescent="0.3">
      <c r="A74" s="6" t="s">
        <v>306</v>
      </c>
      <c r="B74" s="6" t="s">
        <v>307</v>
      </c>
      <c r="C74">
        <v>1493.2055780000001</v>
      </c>
      <c r="D74">
        <v>6.7000000000000002E-4</v>
      </c>
      <c r="E74" s="6" t="s">
        <v>308</v>
      </c>
      <c r="F74" s="6" t="s">
        <v>92</v>
      </c>
    </row>
    <row r="75" spans="1:6" x14ac:dyDescent="0.3">
      <c r="A75" s="6" t="s">
        <v>309</v>
      </c>
      <c r="B75" s="6" t="s">
        <v>310</v>
      </c>
      <c r="C75">
        <v>14.782724999999999</v>
      </c>
      <c r="D75">
        <v>6.7646999999999999E-2</v>
      </c>
      <c r="E75" s="6" t="s">
        <v>311</v>
      </c>
      <c r="F75" s="6" t="s">
        <v>92</v>
      </c>
    </row>
    <row r="76" spans="1:6" x14ac:dyDescent="0.3">
      <c r="A76" s="6" t="s">
        <v>312</v>
      </c>
      <c r="B76" s="6" t="s">
        <v>313</v>
      </c>
      <c r="C76">
        <v>171.14096900000001</v>
      </c>
      <c r="D76">
        <v>5.8430000000000001E-3</v>
      </c>
      <c r="E76" s="6" t="s">
        <v>314</v>
      </c>
      <c r="F76" s="6" t="s">
        <v>92</v>
      </c>
    </row>
    <row r="77" spans="1:6" x14ac:dyDescent="0.3">
      <c r="A77" s="6" t="s">
        <v>315</v>
      </c>
      <c r="B77" s="6" t="s">
        <v>316</v>
      </c>
      <c r="C77">
        <v>4.4570660000000002</v>
      </c>
      <c r="D77">
        <v>0.22436300000000001</v>
      </c>
      <c r="E77" s="6" t="s">
        <v>317</v>
      </c>
      <c r="F77" s="6" t="s">
        <v>92</v>
      </c>
    </row>
    <row r="78" spans="1:6" x14ac:dyDescent="0.3">
      <c r="A78" s="6" t="s">
        <v>318</v>
      </c>
      <c r="B78" s="6" t="s">
        <v>319</v>
      </c>
      <c r="C78">
        <v>8.0068009999999994</v>
      </c>
      <c r="D78">
        <v>0.12489400000000001</v>
      </c>
      <c r="E78" s="6" t="s">
        <v>320</v>
      </c>
      <c r="F78" s="6" t="s">
        <v>92</v>
      </c>
    </row>
    <row r="79" spans="1:6" x14ac:dyDescent="0.3">
      <c r="A79" s="6" t="s">
        <v>321</v>
      </c>
      <c r="B79" s="6" t="s">
        <v>322</v>
      </c>
      <c r="C79">
        <v>52.104345000000002</v>
      </c>
      <c r="D79">
        <v>1.9192000000000001E-2</v>
      </c>
      <c r="E79" s="6" t="s">
        <v>323</v>
      </c>
      <c r="F79" s="6" t="s">
        <v>92</v>
      </c>
    </row>
    <row r="80" spans="1:6" x14ac:dyDescent="0.3">
      <c r="A80" s="6" t="s">
        <v>324</v>
      </c>
      <c r="B80" s="6" t="s">
        <v>325</v>
      </c>
      <c r="C80">
        <v>3808.7254899999998</v>
      </c>
      <c r="D80">
        <v>2.63E-4</v>
      </c>
      <c r="E80" s="6" t="s">
        <v>326</v>
      </c>
      <c r="F80" s="6" t="s">
        <v>92</v>
      </c>
    </row>
    <row r="81" spans="1:6" x14ac:dyDescent="0.3">
      <c r="A81" s="6" t="s">
        <v>327</v>
      </c>
      <c r="B81" s="6" t="s">
        <v>328</v>
      </c>
      <c r="C81">
        <v>811.38262299999997</v>
      </c>
      <c r="D81">
        <v>1.232E-3</v>
      </c>
      <c r="E81" s="6" t="s">
        <v>329</v>
      </c>
      <c r="F81" s="6" t="s">
        <v>92</v>
      </c>
    </row>
    <row r="82" spans="1:6" x14ac:dyDescent="0.3">
      <c r="A82" s="6" t="s">
        <v>330</v>
      </c>
      <c r="B82" s="6" t="s">
        <v>331</v>
      </c>
      <c r="C82">
        <v>4.2018509999999996</v>
      </c>
      <c r="D82">
        <v>0.23799000000000001</v>
      </c>
      <c r="E82" s="6" t="s">
        <v>332</v>
      </c>
      <c r="F82" s="6" t="s">
        <v>92</v>
      </c>
    </row>
    <row r="83" spans="1:6" x14ac:dyDescent="0.3">
      <c r="A83" s="6" t="s">
        <v>333</v>
      </c>
      <c r="B83" s="6" t="s">
        <v>334</v>
      </c>
      <c r="C83">
        <v>15.428515000000001</v>
      </c>
      <c r="D83">
        <v>6.4814999999999998E-2</v>
      </c>
      <c r="E83" s="6" t="s">
        <v>335</v>
      </c>
      <c r="F83" s="6" t="s">
        <v>92</v>
      </c>
    </row>
    <row r="84" spans="1:6" x14ac:dyDescent="0.3">
      <c r="A84" s="6" t="s">
        <v>336</v>
      </c>
      <c r="B84" s="6" t="s">
        <v>337</v>
      </c>
      <c r="C84">
        <v>36.210718</v>
      </c>
      <c r="D84">
        <v>2.7616000000000002E-2</v>
      </c>
      <c r="E84" s="6" t="s">
        <v>338</v>
      </c>
      <c r="F84" s="6" t="s">
        <v>92</v>
      </c>
    </row>
    <row r="85" spans="1:6" x14ac:dyDescent="0.3">
      <c r="A85" s="6" t="s">
        <v>339</v>
      </c>
      <c r="B85" s="6" t="s">
        <v>340</v>
      </c>
      <c r="C85">
        <v>36.071494999999999</v>
      </c>
      <c r="D85">
        <v>2.7723000000000001E-2</v>
      </c>
      <c r="E85" s="6" t="s">
        <v>341</v>
      </c>
      <c r="F85" s="6" t="s">
        <v>92</v>
      </c>
    </row>
    <row r="86" spans="1:6" x14ac:dyDescent="0.3">
      <c r="A86" s="6" t="s">
        <v>342</v>
      </c>
      <c r="B86" s="6" t="s">
        <v>343</v>
      </c>
      <c r="C86">
        <v>42.738174000000001</v>
      </c>
      <c r="D86">
        <v>2.3397999999999999E-2</v>
      </c>
      <c r="E86" s="6" t="s">
        <v>344</v>
      </c>
      <c r="F86" s="6" t="s">
        <v>92</v>
      </c>
    </row>
    <row r="87" spans="1:6" x14ac:dyDescent="0.3">
      <c r="A87" s="6" t="s">
        <v>345</v>
      </c>
      <c r="B87" s="6" t="s">
        <v>346</v>
      </c>
      <c r="C87">
        <v>19.978228999999999</v>
      </c>
      <c r="D87">
        <v>5.0054000000000001E-2</v>
      </c>
      <c r="E87" s="6" t="s">
        <v>347</v>
      </c>
      <c r="F87" s="6" t="s">
        <v>92</v>
      </c>
    </row>
    <row r="88" spans="1:6" x14ac:dyDescent="0.3">
      <c r="A88" s="6" t="s">
        <v>348</v>
      </c>
      <c r="B88" s="6" t="s">
        <v>349</v>
      </c>
      <c r="C88">
        <v>17.952838</v>
      </c>
      <c r="D88">
        <v>5.5701000000000001E-2</v>
      </c>
      <c r="E88" s="6" t="s">
        <v>350</v>
      </c>
      <c r="F88" s="6" t="s">
        <v>92</v>
      </c>
    </row>
    <row r="89" spans="1:6" x14ac:dyDescent="0.3">
      <c r="A89" s="6" t="s">
        <v>351</v>
      </c>
      <c r="B89" s="6" t="s">
        <v>352</v>
      </c>
      <c r="C89">
        <v>2843.9970720000001</v>
      </c>
      <c r="D89">
        <v>3.5199999999999999E-4</v>
      </c>
      <c r="E89" s="6" t="s">
        <v>353</v>
      </c>
      <c r="F89" s="6" t="s">
        <v>92</v>
      </c>
    </row>
    <row r="90" spans="1:6" x14ac:dyDescent="0.3">
      <c r="A90" s="6" t="s">
        <v>354</v>
      </c>
      <c r="B90" s="6" t="s">
        <v>355</v>
      </c>
      <c r="C90">
        <v>8.8321100000000001</v>
      </c>
      <c r="D90">
        <v>0.113223</v>
      </c>
      <c r="E90" s="6" t="s">
        <v>356</v>
      </c>
      <c r="F90" s="6" t="s">
        <v>92</v>
      </c>
    </row>
    <row r="91" spans="1:6" x14ac:dyDescent="0.3">
      <c r="A91" s="6" t="s">
        <v>357</v>
      </c>
      <c r="B91" s="6" t="s">
        <v>358</v>
      </c>
      <c r="C91">
        <v>63.896382000000003</v>
      </c>
      <c r="D91">
        <v>1.5650000000000001E-2</v>
      </c>
      <c r="E91" s="6" t="s">
        <v>359</v>
      </c>
      <c r="F91" s="6" t="s">
        <v>92</v>
      </c>
    </row>
    <row r="92" spans="1:6" x14ac:dyDescent="0.3">
      <c r="A92" s="6" t="s">
        <v>360</v>
      </c>
      <c r="B92" s="6" t="s">
        <v>361</v>
      </c>
      <c r="C92">
        <v>1642.6638479999999</v>
      </c>
      <c r="D92">
        <v>6.0899999999999995E-4</v>
      </c>
      <c r="E92" s="6" t="s">
        <v>362</v>
      </c>
      <c r="F92" s="6" t="s">
        <v>92</v>
      </c>
    </row>
    <row r="93" spans="1:6" x14ac:dyDescent="0.3">
      <c r="A93" s="6" t="s">
        <v>363</v>
      </c>
      <c r="B93" s="6" t="s">
        <v>364</v>
      </c>
      <c r="C93">
        <v>14.793983000000001</v>
      </c>
      <c r="D93">
        <v>6.7595000000000002E-2</v>
      </c>
      <c r="E93" s="6" t="s">
        <v>365</v>
      </c>
      <c r="F93" s="6" t="s">
        <v>92</v>
      </c>
    </row>
    <row r="94" spans="1:6" x14ac:dyDescent="0.3">
      <c r="A94" s="6" t="s">
        <v>366</v>
      </c>
      <c r="B94" s="6" t="s">
        <v>367</v>
      </c>
      <c r="C94">
        <v>118.92452299999999</v>
      </c>
      <c r="D94">
        <v>8.4089999999999998E-3</v>
      </c>
      <c r="E94" s="6" t="s">
        <v>368</v>
      </c>
      <c r="F94" s="6" t="s">
        <v>92</v>
      </c>
    </row>
    <row r="95" spans="1:6" x14ac:dyDescent="0.3">
      <c r="A95" s="6" t="s">
        <v>369</v>
      </c>
      <c r="B95" s="6" t="s">
        <v>370</v>
      </c>
      <c r="C95">
        <v>1.779298</v>
      </c>
      <c r="D95">
        <v>0.56201900000000005</v>
      </c>
      <c r="E95" s="6" t="s">
        <v>371</v>
      </c>
      <c r="F95" s="6" t="s">
        <v>92</v>
      </c>
    </row>
    <row r="96" spans="1:6" x14ac:dyDescent="0.3">
      <c r="A96" s="6" t="s">
        <v>372</v>
      </c>
      <c r="B96" s="6" t="s">
        <v>373</v>
      </c>
      <c r="C96">
        <v>28.039190000000001</v>
      </c>
      <c r="D96">
        <v>3.5664000000000001E-2</v>
      </c>
      <c r="E96" s="6" t="s">
        <v>374</v>
      </c>
      <c r="F96" s="6" t="s">
        <v>92</v>
      </c>
    </row>
    <row r="97" spans="1:6" x14ac:dyDescent="0.3">
      <c r="A97" s="6" t="s">
        <v>375</v>
      </c>
      <c r="B97" s="6" t="s">
        <v>376</v>
      </c>
      <c r="C97">
        <v>3.474672</v>
      </c>
      <c r="D97">
        <v>0.28779700000000003</v>
      </c>
      <c r="E97" s="6" t="s">
        <v>377</v>
      </c>
      <c r="F97" s="6" t="s">
        <v>92</v>
      </c>
    </row>
    <row r="98" spans="1:6" x14ac:dyDescent="0.3">
      <c r="A98" s="6" t="s">
        <v>378</v>
      </c>
      <c r="B98" s="6" t="s">
        <v>379</v>
      </c>
      <c r="C98">
        <v>1.439208</v>
      </c>
      <c r="D98">
        <v>0.69482699999999997</v>
      </c>
      <c r="E98" s="6" t="s">
        <v>380</v>
      </c>
      <c r="F98" s="6" t="s">
        <v>92</v>
      </c>
    </row>
    <row r="99" spans="1:6" x14ac:dyDescent="0.3">
      <c r="A99" s="6" t="s">
        <v>381</v>
      </c>
      <c r="B99" s="6" t="s">
        <v>382</v>
      </c>
      <c r="C99">
        <v>35.094237</v>
      </c>
      <c r="D99">
        <v>2.8494999999999999E-2</v>
      </c>
      <c r="E99" s="6" t="s">
        <v>383</v>
      </c>
      <c r="F99" s="6" t="s">
        <v>92</v>
      </c>
    </row>
    <row r="100" spans="1:6" x14ac:dyDescent="0.3">
      <c r="A100" s="6" t="s">
        <v>384</v>
      </c>
      <c r="B100" s="6" t="s">
        <v>385</v>
      </c>
      <c r="C100">
        <v>410.20640100000003</v>
      </c>
      <c r="D100">
        <v>2.4380000000000001E-3</v>
      </c>
      <c r="E100" s="6" t="s">
        <v>386</v>
      </c>
      <c r="F100" s="6" t="s">
        <v>92</v>
      </c>
    </row>
    <row r="101" spans="1:6" x14ac:dyDescent="0.3">
      <c r="A101" s="6" t="s">
        <v>387</v>
      </c>
      <c r="B101" s="6" t="s">
        <v>388</v>
      </c>
      <c r="C101">
        <v>8.8772859999999998</v>
      </c>
      <c r="D101">
        <v>0.112647</v>
      </c>
      <c r="E101" s="6" t="s">
        <v>389</v>
      </c>
      <c r="F101" s="6" t="s">
        <v>92</v>
      </c>
    </row>
    <row r="102" spans="1:6" x14ac:dyDescent="0.3">
      <c r="A102" s="6" t="s">
        <v>390</v>
      </c>
      <c r="B102" s="6" t="s">
        <v>391</v>
      </c>
      <c r="C102">
        <v>0.38476500000000002</v>
      </c>
      <c r="D102">
        <v>2.598989</v>
      </c>
      <c r="E102" s="6" t="s">
        <v>392</v>
      </c>
      <c r="F102" s="6" t="s">
        <v>92</v>
      </c>
    </row>
    <row r="103" spans="1:6" x14ac:dyDescent="0.3">
      <c r="A103" s="6" t="s">
        <v>393</v>
      </c>
      <c r="B103" s="6" t="s">
        <v>394</v>
      </c>
      <c r="C103">
        <v>156.80612300000001</v>
      </c>
      <c r="D103">
        <v>6.3769999999999999E-3</v>
      </c>
      <c r="E103" s="6" t="s">
        <v>395</v>
      </c>
      <c r="F103" s="6" t="s">
        <v>92</v>
      </c>
    </row>
    <row r="104" spans="1:6" x14ac:dyDescent="0.3">
      <c r="A104" s="6" t="s">
        <v>396</v>
      </c>
      <c r="B104" s="6" t="s">
        <v>397</v>
      </c>
      <c r="C104">
        <v>1</v>
      </c>
      <c r="D104">
        <v>1</v>
      </c>
      <c r="E104" s="6" t="s">
        <v>398</v>
      </c>
      <c r="F104" s="6" t="s">
        <v>92</v>
      </c>
    </row>
    <row r="105" spans="1:6" x14ac:dyDescent="0.3">
      <c r="A105" s="6" t="s">
        <v>399</v>
      </c>
      <c r="B105" s="6" t="s">
        <v>400</v>
      </c>
      <c r="C105">
        <v>3.5083880000000001</v>
      </c>
      <c r="D105">
        <v>0.28503099999999998</v>
      </c>
      <c r="E105" s="6" t="s">
        <v>401</v>
      </c>
      <c r="F105" s="6" t="s">
        <v>92</v>
      </c>
    </row>
    <row r="106" spans="1:6" x14ac:dyDescent="0.3">
      <c r="A106" s="6" t="s">
        <v>402</v>
      </c>
      <c r="B106" s="6" t="s">
        <v>403</v>
      </c>
      <c r="C106">
        <v>6920.9631909999998</v>
      </c>
      <c r="D106">
        <v>1.44E-4</v>
      </c>
      <c r="E106" s="6" t="s">
        <v>404</v>
      </c>
      <c r="F106" s="6" t="s">
        <v>92</v>
      </c>
    </row>
    <row r="107" spans="1:6" x14ac:dyDescent="0.3">
      <c r="A107" s="6" t="s">
        <v>405</v>
      </c>
      <c r="B107" s="6" t="s">
        <v>406</v>
      </c>
      <c r="C107">
        <v>3.9191820000000002</v>
      </c>
      <c r="D107">
        <v>0.25515500000000002</v>
      </c>
      <c r="E107" s="6" t="s">
        <v>407</v>
      </c>
      <c r="F107" s="6" t="s">
        <v>92</v>
      </c>
    </row>
    <row r="108" spans="1:6" x14ac:dyDescent="0.3">
      <c r="A108" s="6" t="s">
        <v>408</v>
      </c>
      <c r="B108" s="6" t="s">
        <v>409</v>
      </c>
      <c r="C108">
        <v>50.366674000000003</v>
      </c>
      <c r="D108">
        <v>1.9854E-2</v>
      </c>
      <c r="E108" s="6" t="s">
        <v>410</v>
      </c>
      <c r="F108" s="6" t="s">
        <v>92</v>
      </c>
    </row>
    <row r="109" spans="1:6" x14ac:dyDescent="0.3">
      <c r="A109" s="6" t="s">
        <v>411</v>
      </c>
      <c r="B109" s="6" t="s">
        <v>412</v>
      </c>
      <c r="C109">
        <v>3.893691</v>
      </c>
      <c r="D109">
        <v>0.256826</v>
      </c>
      <c r="E109" s="6" t="s">
        <v>413</v>
      </c>
      <c r="F109" s="6" t="s">
        <v>92</v>
      </c>
    </row>
    <row r="110" spans="1:6" x14ac:dyDescent="0.3">
      <c r="A110" s="6" t="s">
        <v>414</v>
      </c>
      <c r="B110" s="6" t="s">
        <v>415</v>
      </c>
      <c r="C110">
        <v>3.6389779999999998</v>
      </c>
      <c r="D110">
        <v>0.27480199999999999</v>
      </c>
      <c r="E110" s="6" t="s">
        <v>416</v>
      </c>
      <c r="F110" s="6" t="s">
        <v>92</v>
      </c>
    </row>
    <row r="111" spans="1:6" x14ac:dyDescent="0.3">
      <c r="A111" s="6" t="s">
        <v>417</v>
      </c>
      <c r="B111" s="6" t="s">
        <v>418</v>
      </c>
      <c r="C111">
        <v>4.1677749999999998</v>
      </c>
      <c r="D111">
        <v>0.23993600000000001</v>
      </c>
      <c r="E111" s="6" t="s">
        <v>419</v>
      </c>
      <c r="F111" s="6" t="s">
        <v>92</v>
      </c>
    </row>
    <row r="112" spans="1:6" x14ac:dyDescent="0.3">
      <c r="A112" s="6" t="s">
        <v>420</v>
      </c>
      <c r="B112" s="6" t="s">
        <v>421</v>
      </c>
      <c r="C112">
        <v>73.547437000000002</v>
      </c>
      <c r="D112">
        <v>1.3597E-2</v>
      </c>
      <c r="E112" s="6" t="s">
        <v>422</v>
      </c>
      <c r="F112" s="6" t="s">
        <v>92</v>
      </c>
    </row>
    <row r="113" spans="1:6" x14ac:dyDescent="0.3">
      <c r="A113" s="6" t="s">
        <v>423</v>
      </c>
      <c r="B113" s="6" t="s">
        <v>424</v>
      </c>
      <c r="C113">
        <v>1005.408903</v>
      </c>
      <c r="D113">
        <v>9.9500000000000001E-4</v>
      </c>
      <c r="E113" s="6" t="s">
        <v>425</v>
      </c>
      <c r="F113" s="6" t="s">
        <v>92</v>
      </c>
    </row>
    <row r="114" spans="1:6" x14ac:dyDescent="0.3">
      <c r="A114" s="6" t="s">
        <v>426</v>
      </c>
      <c r="B114" s="6" t="s">
        <v>427</v>
      </c>
      <c r="C114">
        <v>8.7379669999999994</v>
      </c>
      <c r="D114">
        <v>0.114443</v>
      </c>
      <c r="E114" s="6" t="s">
        <v>428</v>
      </c>
      <c r="F114" s="6" t="s">
        <v>92</v>
      </c>
    </row>
    <row r="115" spans="1:6" x14ac:dyDescent="0.3">
      <c r="A115" s="6" t="s">
        <v>429</v>
      </c>
      <c r="B115" s="6" t="s">
        <v>430</v>
      </c>
      <c r="C115">
        <v>2.5741450000000001</v>
      </c>
      <c r="D115">
        <v>0.38847799999999999</v>
      </c>
      <c r="E115" s="6" t="s">
        <v>431</v>
      </c>
      <c r="F115" s="6" t="s">
        <v>92</v>
      </c>
    </row>
    <row r="116" spans="1:6" x14ac:dyDescent="0.3">
      <c r="A116" s="6" t="s">
        <v>432</v>
      </c>
      <c r="B116" s="6" t="s">
        <v>433</v>
      </c>
      <c r="C116">
        <v>20.920302</v>
      </c>
      <c r="D116">
        <v>4.7800000000000002E-2</v>
      </c>
      <c r="E116" s="6" t="s">
        <v>434</v>
      </c>
      <c r="F116" s="6" t="s">
        <v>92</v>
      </c>
    </row>
    <row r="117" spans="1:6" x14ac:dyDescent="0.3">
      <c r="A117" s="6" t="s">
        <v>435</v>
      </c>
      <c r="B117" s="6" t="s">
        <v>436</v>
      </c>
      <c r="C117">
        <v>3.7501090000000001</v>
      </c>
      <c r="D117">
        <v>0.26665899999999998</v>
      </c>
      <c r="E117" s="6" t="s">
        <v>437</v>
      </c>
      <c r="F117" s="6" t="s">
        <v>92</v>
      </c>
    </row>
    <row r="118" spans="1:6" x14ac:dyDescent="0.3">
      <c r="A118" s="6" t="s">
        <v>438</v>
      </c>
      <c r="B118" s="6" t="s">
        <v>439</v>
      </c>
      <c r="C118">
        <v>97.916325999999998</v>
      </c>
      <c r="D118">
        <v>1.0213E-2</v>
      </c>
      <c r="E118" s="6" t="s">
        <v>440</v>
      </c>
      <c r="F118" s="6" t="s">
        <v>92</v>
      </c>
    </row>
    <row r="119" spans="1:6" x14ac:dyDescent="0.3">
      <c r="A119" s="6" t="s">
        <v>441</v>
      </c>
      <c r="B119" s="6" t="s">
        <v>442</v>
      </c>
      <c r="C119">
        <v>14.388519000000001</v>
      </c>
      <c r="D119">
        <v>6.9500000000000006E-2</v>
      </c>
      <c r="E119" s="6" t="s">
        <v>443</v>
      </c>
      <c r="F119" s="6" t="s">
        <v>92</v>
      </c>
    </row>
    <row r="120" spans="1:6" x14ac:dyDescent="0.3">
      <c r="A120" s="6" t="s">
        <v>444</v>
      </c>
      <c r="B120" s="6" t="s">
        <v>445</v>
      </c>
      <c r="C120">
        <v>10250.395778</v>
      </c>
      <c r="D120">
        <v>9.7999999999999997E-5</v>
      </c>
      <c r="E120" s="6" t="s">
        <v>446</v>
      </c>
      <c r="F120" s="6" t="s">
        <v>92</v>
      </c>
    </row>
    <row r="121" spans="1:6" x14ac:dyDescent="0.3">
      <c r="A121" s="6" t="s">
        <v>447</v>
      </c>
      <c r="B121" s="6" t="s">
        <v>448</v>
      </c>
      <c r="C121">
        <v>1.3601570000000001</v>
      </c>
      <c r="D121">
        <v>0.735209</v>
      </c>
      <c r="E121" s="6" t="s">
        <v>449</v>
      </c>
      <c r="F121" s="6" t="s">
        <v>92</v>
      </c>
    </row>
    <row r="122" spans="1:6" x14ac:dyDescent="0.3">
      <c r="A122" s="6" t="s">
        <v>450</v>
      </c>
      <c r="B122" s="6" t="s">
        <v>451</v>
      </c>
      <c r="C122">
        <v>8.0051509999999997</v>
      </c>
      <c r="D122">
        <v>0.12492</v>
      </c>
      <c r="E122" s="6" t="s">
        <v>452</v>
      </c>
      <c r="F122" s="6" t="s">
        <v>92</v>
      </c>
    </row>
    <row r="123" spans="1:6" x14ac:dyDescent="0.3">
      <c r="A123" s="6" t="s">
        <v>453</v>
      </c>
      <c r="B123" s="6" t="s">
        <v>454</v>
      </c>
      <c r="C123">
        <v>577.42271100000005</v>
      </c>
      <c r="D123">
        <v>1.732E-3</v>
      </c>
      <c r="E123" s="6" t="s">
        <v>455</v>
      </c>
      <c r="F123" s="6" t="s">
        <v>92</v>
      </c>
    </row>
    <row r="124" spans="1:6" x14ac:dyDescent="0.3">
      <c r="A124" s="6" t="s">
        <v>456</v>
      </c>
      <c r="B124" s="6" t="s">
        <v>457</v>
      </c>
      <c r="C124">
        <v>14.806431</v>
      </c>
      <c r="D124">
        <v>6.7538000000000001E-2</v>
      </c>
      <c r="E124" s="6" t="s">
        <v>458</v>
      </c>
      <c r="F124" s="6" t="s">
        <v>92</v>
      </c>
    </row>
    <row r="125" spans="1:6" x14ac:dyDescent="0.3">
      <c r="A125" s="6" t="s">
        <v>459</v>
      </c>
      <c r="B125" s="6" t="s">
        <v>460</v>
      </c>
      <c r="C125">
        <v>1154.664325</v>
      </c>
      <c r="D125">
        <v>8.6600000000000002E-4</v>
      </c>
      <c r="E125" s="6" t="s">
        <v>461</v>
      </c>
      <c r="F125" s="6" t="s">
        <v>92</v>
      </c>
    </row>
    <row r="126" spans="1:6" x14ac:dyDescent="0.3">
      <c r="A126" s="6" t="s">
        <v>462</v>
      </c>
      <c r="B126" s="6" t="s">
        <v>463</v>
      </c>
      <c r="C126">
        <v>177.53861599999999</v>
      </c>
      <c r="D126">
        <v>5.633E-3</v>
      </c>
      <c r="E126" s="6" t="s">
        <v>464</v>
      </c>
      <c r="F126" s="6" t="s">
        <v>92</v>
      </c>
    </row>
    <row r="127" spans="1:6" x14ac:dyDescent="0.3">
      <c r="A127" s="6" t="s">
        <v>465</v>
      </c>
      <c r="B127" s="6" t="s">
        <v>466</v>
      </c>
      <c r="C127">
        <v>199.10676100000001</v>
      </c>
      <c r="D127">
        <v>5.0220000000000004E-3</v>
      </c>
      <c r="E127" s="6" t="s">
        <v>467</v>
      </c>
      <c r="F127" s="6" t="s">
        <v>92</v>
      </c>
    </row>
    <row r="128" spans="1:6" x14ac:dyDescent="0.3">
      <c r="A128" s="6" t="s">
        <v>468</v>
      </c>
      <c r="B128" s="6" t="s">
        <v>469</v>
      </c>
      <c r="C128">
        <v>446.54023000000001</v>
      </c>
      <c r="D128">
        <v>2.2390000000000001E-3</v>
      </c>
      <c r="E128" s="6" t="s">
        <v>470</v>
      </c>
      <c r="F128" s="6" t="s">
        <v>92</v>
      </c>
    </row>
    <row r="129" spans="1:6" x14ac:dyDescent="0.3">
      <c r="A129" s="6" t="s">
        <v>471</v>
      </c>
      <c r="B129" s="6" t="s">
        <v>472</v>
      </c>
      <c r="C129">
        <v>21.298794000000001</v>
      </c>
      <c r="D129">
        <v>4.6951E-2</v>
      </c>
      <c r="E129" s="6" t="s">
        <v>473</v>
      </c>
      <c r="F129" s="6" t="s">
        <v>92</v>
      </c>
    </row>
    <row r="130" spans="1:6" x14ac:dyDescent="0.3">
      <c r="A130" s="6" t="s">
        <v>474</v>
      </c>
      <c r="B130" s="6" t="s">
        <v>475</v>
      </c>
      <c r="C130">
        <v>14.793983000000001</v>
      </c>
      <c r="D130">
        <v>6.7595000000000002E-2</v>
      </c>
      <c r="E130" s="6" t="s">
        <v>476</v>
      </c>
      <c r="F130" s="6" t="s">
        <v>92</v>
      </c>
    </row>
    <row r="131" spans="1:6" x14ac:dyDescent="0.3">
      <c r="A131" s="6" t="s">
        <v>477</v>
      </c>
      <c r="B131" s="6" t="s">
        <v>478</v>
      </c>
      <c r="C131">
        <v>8.6336969999999997</v>
      </c>
      <c r="D131">
        <v>0.115825</v>
      </c>
      <c r="E131" s="6" t="s">
        <v>479</v>
      </c>
      <c r="F131" s="6" t="s">
        <v>92</v>
      </c>
    </row>
    <row r="132" spans="1:6" x14ac:dyDescent="0.3">
      <c r="A132" s="6" t="s">
        <v>480</v>
      </c>
      <c r="B132" s="6" t="s">
        <v>481</v>
      </c>
      <c r="C132">
        <v>2589.9333329999999</v>
      </c>
      <c r="D132">
        <v>3.86E-4</v>
      </c>
      <c r="E132" s="6" t="s">
        <v>482</v>
      </c>
      <c r="F132" s="6" t="s">
        <v>92</v>
      </c>
    </row>
    <row r="133" spans="1:6" x14ac:dyDescent="0.3">
      <c r="A133" s="6" t="s">
        <v>483</v>
      </c>
      <c r="B133" s="6" t="s">
        <v>484</v>
      </c>
      <c r="C133">
        <v>11.291824999999999</v>
      </c>
      <c r="D133">
        <v>8.856E-2</v>
      </c>
      <c r="E133" s="6" t="s">
        <v>485</v>
      </c>
      <c r="F133" s="6" t="s">
        <v>92</v>
      </c>
    </row>
    <row r="134" spans="1:6" x14ac:dyDescent="0.3">
      <c r="A134" s="6" t="s">
        <v>486</v>
      </c>
      <c r="B134" s="6" t="s">
        <v>487</v>
      </c>
      <c r="C134">
        <v>2315.1966630000002</v>
      </c>
      <c r="D134">
        <v>4.3199999999999998E-4</v>
      </c>
      <c r="E134" s="6" t="s">
        <v>488</v>
      </c>
      <c r="F134" s="6" t="s">
        <v>92</v>
      </c>
    </row>
    <row r="135" spans="1:6" x14ac:dyDescent="0.3">
      <c r="A135" s="6" t="s">
        <v>489</v>
      </c>
      <c r="B135" s="6" t="s">
        <v>490</v>
      </c>
      <c r="C135">
        <v>32.616067000000001</v>
      </c>
      <c r="D135">
        <v>3.066E-2</v>
      </c>
      <c r="E135" s="6" t="s">
        <v>491</v>
      </c>
      <c r="F135" s="6" t="s">
        <v>92</v>
      </c>
    </row>
    <row r="136" spans="1:6" x14ac:dyDescent="0.3">
      <c r="A136" s="6" t="s">
        <v>492</v>
      </c>
      <c r="B136" s="6" t="s">
        <v>493</v>
      </c>
      <c r="C136">
        <v>2.257088</v>
      </c>
      <c r="D136">
        <v>0.44304900000000003</v>
      </c>
      <c r="E136" s="6" t="s">
        <v>494</v>
      </c>
      <c r="F136" s="6" t="s">
        <v>92</v>
      </c>
    </row>
    <row r="137" spans="1:6" x14ac:dyDescent="0.3">
      <c r="A137" s="6" t="s">
        <v>495</v>
      </c>
      <c r="B137" s="6" t="s">
        <v>496</v>
      </c>
      <c r="C137">
        <v>6.7846659999999996</v>
      </c>
      <c r="D137">
        <v>0.14739099999999999</v>
      </c>
      <c r="E137" s="6" t="s">
        <v>497</v>
      </c>
      <c r="F137" s="6" t="s">
        <v>92</v>
      </c>
    </row>
    <row r="138" spans="1:6" x14ac:dyDescent="0.3">
      <c r="A138" s="6" t="s">
        <v>498</v>
      </c>
      <c r="B138" s="6" t="s">
        <v>499</v>
      </c>
      <c r="C138">
        <v>2.7680099999999999</v>
      </c>
      <c r="D138">
        <v>0.36126999999999998</v>
      </c>
      <c r="E138" s="6" t="s">
        <v>500</v>
      </c>
      <c r="F138" s="6" t="s">
        <v>92</v>
      </c>
    </row>
    <row r="139" spans="1:6" x14ac:dyDescent="0.3">
      <c r="A139" s="6" t="s">
        <v>501</v>
      </c>
      <c r="B139" s="6" t="s">
        <v>502</v>
      </c>
      <c r="C139">
        <v>8.5566739999999992</v>
      </c>
      <c r="D139">
        <v>0.116868</v>
      </c>
      <c r="E139" s="6" t="s">
        <v>503</v>
      </c>
      <c r="F139" s="6" t="s">
        <v>92</v>
      </c>
    </row>
    <row r="140" spans="1:6" x14ac:dyDescent="0.3">
      <c r="A140" s="6" t="s">
        <v>504</v>
      </c>
      <c r="B140" s="6" t="s">
        <v>505</v>
      </c>
      <c r="C140">
        <v>3.6397759999999999</v>
      </c>
      <c r="D140">
        <v>0.27474199999999999</v>
      </c>
      <c r="E140" s="6" t="s">
        <v>506</v>
      </c>
      <c r="F140" s="6" t="s">
        <v>92</v>
      </c>
    </row>
    <row r="141" spans="1:6" x14ac:dyDescent="0.3">
      <c r="A141" s="6" t="s">
        <v>507</v>
      </c>
      <c r="B141" s="6" t="s">
        <v>508</v>
      </c>
      <c r="C141">
        <v>3547.853881</v>
      </c>
      <c r="D141">
        <v>2.8200000000000002E-4</v>
      </c>
      <c r="E141" s="6" t="s">
        <v>509</v>
      </c>
      <c r="F141" s="6" t="s">
        <v>92</v>
      </c>
    </row>
    <row r="142" spans="1:6" x14ac:dyDescent="0.3">
      <c r="A142" s="6" t="s">
        <v>510</v>
      </c>
      <c r="B142" s="6" t="s">
        <v>511</v>
      </c>
      <c r="C142">
        <v>26.854430000000001</v>
      </c>
      <c r="D142">
        <v>3.7238E-2</v>
      </c>
      <c r="E142" s="6" t="s">
        <v>512</v>
      </c>
      <c r="F142" s="6" t="s">
        <v>92</v>
      </c>
    </row>
    <row r="143" spans="1:6" x14ac:dyDescent="0.3">
      <c r="A143" s="6" t="s">
        <v>513</v>
      </c>
      <c r="B143" s="6" t="s">
        <v>514</v>
      </c>
      <c r="C143">
        <v>43.734600999999998</v>
      </c>
      <c r="D143">
        <v>2.2865E-2</v>
      </c>
      <c r="E143" s="6" t="s">
        <v>515</v>
      </c>
      <c r="F143" s="6" t="s">
        <v>92</v>
      </c>
    </row>
    <row r="144" spans="1:6" x14ac:dyDescent="0.3">
      <c r="A144" s="6" t="s">
        <v>516</v>
      </c>
      <c r="B144" s="6" t="s">
        <v>517</v>
      </c>
      <c r="C144">
        <v>10563.596937</v>
      </c>
      <c r="D144">
        <v>9.5000000000000005E-5</v>
      </c>
      <c r="E144" s="6" t="s">
        <v>518</v>
      </c>
      <c r="F144" s="6" t="s">
        <v>92</v>
      </c>
    </row>
    <row r="145" spans="1:6" x14ac:dyDescent="0.3">
      <c r="A145" s="6" t="s">
        <v>519</v>
      </c>
      <c r="B145" s="6" t="s">
        <v>520</v>
      </c>
      <c r="C145">
        <v>110.788228</v>
      </c>
      <c r="D145">
        <v>9.0259999999999993E-3</v>
      </c>
      <c r="E145" s="6" t="s">
        <v>521</v>
      </c>
      <c r="F145" s="6" t="s">
        <v>92</v>
      </c>
    </row>
    <row r="146" spans="1:6" x14ac:dyDescent="0.3">
      <c r="A146" s="6" t="s">
        <v>522</v>
      </c>
      <c r="B146" s="6" t="s">
        <v>523</v>
      </c>
      <c r="C146">
        <v>3964183.673469</v>
      </c>
      <c r="D146">
        <v>0</v>
      </c>
      <c r="E146" s="6" t="s">
        <v>524</v>
      </c>
      <c r="F146" s="6" t="s">
        <v>92</v>
      </c>
    </row>
    <row r="147" spans="1:6" x14ac:dyDescent="0.3">
      <c r="A147" s="6" t="s">
        <v>525</v>
      </c>
      <c r="B147" s="6" t="s">
        <v>526</v>
      </c>
      <c r="C147">
        <v>22868.782674999999</v>
      </c>
      <c r="D147">
        <v>4.3999999999999999E-5</v>
      </c>
      <c r="E147" s="6" t="s">
        <v>527</v>
      </c>
      <c r="F147" s="6" t="s">
        <v>92</v>
      </c>
    </row>
    <row r="148" spans="1:6" x14ac:dyDescent="0.3">
      <c r="A148" s="6" t="s">
        <v>528</v>
      </c>
      <c r="B148" s="6" t="s">
        <v>529</v>
      </c>
      <c r="C148">
        <v>556.04009399999995</v>
      </c>
      <c r="D148">
        <v>1.7979999999999999E-3</v>
      </c>
      <c r="E148" s="6" t="s">
        <v>530</v>
      </c>
      <c r="F148" s="6" t="s">
        <v>92</v>
      </c>
    </row>
    <row r="149" spans="1:6" x14ac:dyDescent="0.3">
      <c r="A149" s="6" t="s">
        <v>531</v>
      </c>
      <c r="B149" s="6" t="s">
        <v>532</v>
      </c>
      <c r="C149">
        <v>250.83290299999999</v>
      </c>
      <c r="D149">
        <v>3.9870000000000001E-3</v>
      </c>
      <c r="E149" s="6" t="s">
        <v>533</v>
      </c>
      <c r="F149" s="6" t="s">
        <v>92</v>
      </c>
    </row>
    <row r="150" spans="1:6" x14ac:dyDescent="0.3">
      <c r="A150" s="6" t="s">
        <v>534</v>
      </c>
      <c r="B150" s="6" t="s">
        <v>535</v>
      </c>
      <c r="C150">
        <v>19.137438</v>
      </c>
      <c r="D150">
        <v>5.2254000000000002E-2</v>
      </c>
      <c r="E150" s="6" t="s">
        <v>536</v>
      </c>
      <c r="F150" s="6" t="s">
        <v>92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F94B-60D1-43F9-A1DC-1123F849EADA}">
  <dimension ref="A1:Z36"/>
  <sheetViews>
    <sheetView tabSelected="1" topLeftCell="C1" zoomScale="55" zoomScaleNormal="55" workbookViewId="0">
      <pane ySplit="8" topLeftCell="A9" activePane="bottomLeft" state="frozen"/>
      <selection pane="bottomLeft" activeCell="G16" sqref="G16"/>
    </sheetView>
  </sheetViews>
  <sheetFormatPr defaultColWidth="0" defaultRowHeight="14.4" outlineLevelRow="1" outlineLevelCol="1" x14ac:dyDescent="0.3"/>
  <cols>
    <col min="1" max="1" width="15.33203125" style="8" customWidth="1"/>
    <col min="2" max="3" width="32" style="8" bestFit="1" customWidth="1"/>
    <col min="4" max="4" width="33.44140625" style="8" bestFit="1" customWidth="1"/>
    <col min="5" max="5" width="21.5546875" style="8" customWidth="1"/>
    <col min="6" max="6" width="16.5546875" style="11" customWidth="1"/>
    <col min="7" max="7" width="12.6640625" style="8" bestFit="1" customWidth="1"/>
    <col min="8" max="8" width="17.5546875" style="8" hidden="1" customWidth="1" outlineLevel="1"/>
    <col min="9" max="9" width="18.109375" style="8" hidden="1" customWidth="1" outlineLevel="1"/>
    <col min="10" max="10" width="21" style="8" hidden="1" customWidth="1" outlineLevel="1"/>
    <col min="11" max="11" width="21.5546875" style="8" hidden="1" customWidth="1" outlineLevel="1"/>
    <col min="12" max="12" width="22.6640625" style="9" bestFit="1" customWidth="1" collapsed="1"/>
    <col min="13" max="13" width="14.88671875" style="11" customWidth="1"/>
    <col min="14" max="14" width="13.88671875" style="8" bestFit="1" customWidth="1"/>
    <col min="15" max="15" width="17.109375" style="8" hidden="1" customWidth="1" outlineLevel="1"/>
    <col min="16" max="16" width="19.33203125" style="8" hidden="1" customWidth="1" outlineLevel="1"/>
    <col min="17" max="17" width="22.33203125" style="8" hidden="1" customWidth="1" outlineLevel="1"/>
    <col min="18" max="18" width="27.5546875" style="8" hidden="1" customWidth="1" outlineLevel="1"/>
    <col min="19" max="19" width="21" style="8" customWidth="1" collapsed="1"/>
    <col min="20" max="20" width="20.44140625" style="8" customWidth="1"/>
    <col min="21" max="21" width="15.33203125" style="10" customWidth="1"/>
    <col min="22" max="22" width="16.109375" style="10" customWidth="1"/>
    <col min="23" max="23" width="30" style="8" customWidth="1"/>
    <col min="24" max="24" width="43.6640625" style="8" customWidth="1"/>
    <col min="25" max="25" width="9.109375" style="109" customWidth="1"/>
    <col min="26" max="26" width="0" style="8" hidden="1" customWidth="1"/>
    <col min="27" max="16384" width="9.109375" style="8" hidden="1"/>
  </cols>
  <sheetData>
    <row r="1" spans="1:26" s="109" customFormat="1" ht="21.75" customHeight="1" outlineLevel="1" thickBot="1" x14ac:dyDescent="0.35">
      <c r="F1" s="111"/>
      <c r="L1" s="112"/>
      <c r="M1" s="111"/>
      <c r="U1" s="113"/>
      <c r="V1" s="113"/>
    </row>
    <row r="2" spans="1:26" s="109" customFormat="1" ht="25.8" outlineLevel="1" x14ac:dyDescent="0.3">
      <c r="C2" s="206" t="s">
        <v>16</v>
      </c>
      <c r="D2" s="207"/>
      <c r="E2" s="207"/>
      <c r="F2" s="304" t="s">
        <v>597</v>
      </c>
      <c r="G2" s="305"/>
      <c r="H2" s="305"/>
      <c r="I2" s="305"/>
      <c r="J2" s="305"/>
      <c r="K2" s="305"/>
      <c r="L2" s="305"/>
      <c r="M2" s="306"/>
      <c r="N2" s="104"/>
      <c r="O2" s="104"/>
      <c r="P2" s="104"/>
      <c r="Q2" s="104"/>
      <c r="R2" s="104"/>
      <c r="S2" s="212" t="s">
        <v>51</v>
      </c>
      <c r="T2" s="213"/>
      <c r="U2" s="297">
        <v>100000</v>
      </c>
      <c r="V2" s="297"/>
      <c r="W2" s="114" t="s">
        <v>573</v>
      </c>
      <c r="X2" s="106">
        <f>COUNTIF(Table3[in PESOS Earnings],"&gt;0")</f>
        <v>3</v>
      </c>
      <c r="Y2" s="115"/>
      <c r="Z2" s="116"/>
    </row>
    <row r="3" spans="1:26" s="109" customFormat="1" ht="25.8" outlineLevel="1" x14ac:dyDescent="0.3">
      <c r="C3" s="216" t="s">
        <v>18</v>
      </c>
      <c r="D3" s="217"/>
      <c r="E3" s="217"/>
      <c r="F3" s="298" t="s">
        <v>600</v>
      </c>
      <c r="G3" s="299"/>
      <c r="H3" s="299"/>
      <c r="I3" s="299"/>
      <c r="J3" s="299"/>
      <c r="K3" s="299"/>
      <c r="L3" s="299"/>
      <c r="M3" s="300"/>
      <c r="N3" s="104"/>
      <c r="O3" s="104"/>
      <c r="P3" s="104"/>
      <c r="Q3" s="104"/>
      <c r="R3" s="104"/>
      <c r="S3" s="222" t="s">
        <v>66</v>
      </c>
      <c r="T3" s="223"/>
      <c r="U3" s="224">
        <f>(U2+(SUM(Table3[in PESOS Earnings])))</f>
        <v>105706.11576866292</v>
      </c>
      <c r="V3" s="224"/>
      <c r="W3" s="117" t="s">
        <v>574</v>
      </c>
      <c r="X3" s="107">
        <f>COUNTIF(Table3[in PESOS Earnings],"&lt;0")</f>
        <v>0</v>
      </c>
      <c r="Y3" s="115"/>
      <c r="Z3" s="116"/>
    </row>
    <row r="4" spans="1:26" s="109" customFormat="1" ht="25.8" outlineLevel="1" x14ac:dyDescent="0.3">
      <c r="C4" s="216" t="s">
        <v>15</v>
      </c>
      <c r="D4" s="217"/>
      <c r="E4" s="217"/>
      <c r="F4" s="298" t="s">
        <v>537</v>
      </c>
      <c r="G4" s="299"/>
      <c r="H4" s="299"/>
      <c r="I4" s="299"/>
      <c r="J4" s="299"/>
      <c r="K4" s="299"/>
      <c r="L4" s="299"/>
      <c r="M4" s="300"/>
      <c r="N4" s="104"/>
      <c r="O4" s="104"/>
      <c r="P4" s="104"/>
      <c r="Q4" s="104"/>
      <c r="R4" s="104"/>
      <c r="S4" s="222" t="s">
        <v>52</v>
      </c>
      <c r="T4" s="223"/>
      <c r="U4" s="312">
        <f>U5/U2</f>
        <v>5.706115768662922E-2</v>
      </c>
      <c r="V4" s="312"/>
      <c r="W4" s="314" t="s">
        <v>575</v>
      </c>
      <c r="X4" s="310">
        <f>X2/(X2+X3)</f>
        <v>1</v>
      </c>
      <c r="Y4" s="118"/>
      <c r="Z4" s="116"/>
    </row>
    <row r="5" spans="1:26" s="109" customFormat="1" ht="26.4" outlineLevel="1" thickBot="1" x14ac:dyDescent="0.35">
      <c r="C5" s="216" t="s">
        <v>14</v>
      </c>
      <c r="D5" s="217"/>
      <c r="E5" s="217"/>
      <c r="F5" s="298" t="s">
        <v>601</v>
      </c>
      <c r="G5" s="299"/>
      <c r="H5" s="299"/>
      <c r="I5" s="299"/>
      <c r="J5" s="299"/>
      <c r="K5" s="299"/>
      <c r="L5" s="299"/>
      <c r="M5" s="300"/>
      <c r="N5" s="104"/>
      <c r="O5" s="104"/>
      <c r="P5" s="104"/>
      <c r="Q5" s="104"/>
      <c r="R5" s="104"/>
      <c r="S5" s="316" t="s">
        <v>539</v>
      </c>
      <c r="T5" s="317"/>
      <c r="U5" s="313">
        <f>SUM(Table3[in PESOS Earnings])</f>
        <v>5706.1157686629222</v>
      </c>
      <c r="V5" s="313"/>
      <c r="W5" s="315"/>
      <c r="X5" s="311"/>
      <c r="Y5" s="118"/>
      <c r="Z5" s="116"/>
    </row>
    <row r="6" spans="1:26" s="109" customFormat="1" ht="45.75" customHeight="1" outlineLevel="1" thickBot="1" x14ac:dyDescent="0.35">
      <c r="C6" s="232" t="s">
        <v>538</v>
      </c>
      <c r="D6" s="233"/>
      <c r="E6" s="233"/>
      <c r="F6" s="301">
        <f ca="1">TODAY()</f>
        <v>44697</v>
      </c>
      <c r="G6" s="302"/>
      <c r="H6" s="302"/>
      <c r="I6" s="302"/>
      <c r="J6" s="302"/>
      <c r="K6" s="302"/>
      <c r="L6" s="302"/>
      <c r="M6" s="303"/>
      <c r="N6" s="104"/>
      <c r="O6" s="104"/>
      <c r="P6" s="104"/>
      <c r="Q6" s="104"/>
      <c r="R6" s="104"/>
      <c r="S6" s="307" t="str">
        <f>IF(AND($U$4&gt;=-100%,$U$4&lt;=-80%),"STOP YOUR TRADE, REVIEW",IF(AND($U$4&gt;=-79.99%,$U$4&lt;=-50%),"MANAGE YOUR LOSSES, REVIEW",IF(AND($U$4&gt;=-49.99%,$U$4&lt;=-20%),"NAH AH, FOLLOW THE SYSTEM",IF(AND($U$4&gt;=-19.99%,$U$4&lt;=-10%),"YOU CAN DO BETTER",IF(AND($U$4&gt;=-9.99%,$U$4&lt;=-5%),"PUSH YOU CAN DO IT",IF(AND($U$4&gt;=-4.99%,$U$4&lt;=-0.49%),"HEY FOCUS YOU GOT THIS",IF(AND($U$4&gt;=0%,$U$4&lt;=4.99%),"IT'S OKAY GAIN IS GAIN!",IF(AND($U$4&gt;=5%,$U$4&lt;=10.99%),"YOU'RE DOING GREAT. GOOD JOB!",IF(AND($U$4&gt;=11%,$U$4&lt;=49.99%),"WOAH! KEEP IT UP!",IF(AND($U$4&gt;=50%,$U$4&lt;=80%),"WOW! AMAZING!",IF(AND($U$4&gt;=79.99%,$U$4&lt;=999%),"FANTASTIC!! BEKE NEMEN!!")))))))))))</f>
        <v>YOU'RE DOING GREAT. GOOD JOB!</v>
      </c>
      <c r="T6" s="308"/>
      <c r="U6" s="308"/>
      <c r="V6" s="308"/>
      <c r="W6" s="308"/>
      <c r="X6" s="309"/>
      <c r="Y6" s="116"/>
      <c r="Z6" s="116"/>
    </row>
    <row r="7" spans="1:26" s="109" customFormat="1" ht="22.5" customHeight="1" outlineLevel="1" x14ac:dyDescent="0.3">
      <c r="F7" s="111"/>
      <c r="L7" s="112"/>
      <c r="M7" s="111"/>
      <c r="S7" s="104"/>
      <c r="T7" s="104"/>
      <c r="U7" s="113"/>
      <c r="V7" s="113"/>
    </row>
    <row r="8" spans="1:26" s="7" customFormat="1" ht="35.25" customHeight="1" outlineLevel="1" x14ac:dyDescent="0.3">
      <c r="A8" s="12" t="s">
        <v>74</v>
      </c>
      <c r="B8" s="13" t="s">
        <v>0</v>
      </c>
      <c r="C8" s="13" t="s">
        <v>70</v>
      </c>
      <c r="D8" s="13" t="s">
        <v>76</v>
      </c>
      <c r="E8" s="13" t="s">
        <v>1</v>
      </c>
      <c r="F8" s="14" t="s">
        <v>78</v>
      </c>
      <c r="G8" s="13" t="s">
        <v>69</v>
      </c>
      <c r="H8" s="13" t="s">
        <v>68</v>
      </c>
      <c r="I8" s="13" t="s">
        <v>541</v>
      </c>
      <c r="J8" s="13" t="s">
        <v>542</v>
      </c>
      <c r="K8" s="13" t="s">
        <v>543</v>
      </c>
      <c r="L8" s="15" t="s">
        <v>80</v>
      </c>
      <c r="M8" s="14" t="s">
        <v>79</v>
      </c>
      <c r="N8" s="13" t="s">
        <v>77</v>
      </c>
      <c r="O8" s="13" t="s">
        <v>2</v>
      </c>
      <c r="P8" s="13" t="s">
        <v>71</v>
      </c>
      <c r="Q8" s="13" t="s">
        <v>72</v>
      </c>
      <c r="R8" s="13" t="s">
        <v>73</v>
      </c>
      <c r="S8" s="16" t="s">
        <v>81</v>
      </c>
      <c r="T8" s="16" t="s">
        <v>82</v>
      </c>
      <c r="U8" s="17" t="s">
        <v>6</v>
      </c>
      <c r="V8" s="17" t="s">
        <v>7</v>
      </c>
      <c r="W8" s="18" t="s">
        <v>3</v>
      </c>
      <c r="X8" s="19" t="s">
        <v>4</v>
      </c>
      <c r="Y8" s="108"/>
    </row>
    <row r="9" spans="1:26" s="20" customFormat="1" ht="42" outlineLevel="1" x14ac:dyDescent="0.3">
      <c r="A9" s="21">
        <v>1</v>
      </c>
      <c r="B9" s="22">
        <v>44404.500694444447</v>
      </c>
      <c r="C9" s="22">
        <v>44404.501388888886</v>
      </c>
      <c r="D9" s="22" t="str">
        <f t="shared" ref="D9" si="0">IFERROR(INT(C9-B9)&amp;" days "&amp;TEXT(C9-B9,"h"" hrs ""m"" mins """),"")</f>
        <v xml:space="preserve">0 days 0 hrs 1 mins </v>
      </c>
      <c r="E9" s="21" t="s">
        <v>75</v>
      </c>
      <c r="F9" s="23">
        <v>49.559699999999999</v>
      </c>
      <c r="G9" s="21">
        <v>8.6</v>
      </c>
      <c r="H9" s="24">
        <f>Table3[[#This Row],[Price when bought]]*Table3[[#This Row],[UNITS]]</f>
        <v>426.21341999999999</v>
      </c>
      <c r="I9" s="25"/>
      <c r="J9" s="25"/>
      <c r="K9" s="24">
        <f>Table3[[#This Row],[BNB/ USDT Charge]]*Table3[[#This Row],[BnB/USDT Equivalent]]</f>
        <v>0</v>
      </c>
      <c r="L9" s="24">
        <f>Table3[[#This Row],[Gross  USDT]]+Table3[[#This Row],[BnB/USDT Charge in USDT]]</f>
        <v>426.21341999999999</v>
      </c>
      <c r="M9" s="23">
        <v>49.765000000000001</v>
      </c>
      <c r="N9" s="28">
        <v>8.59</v>
      </c>
      <c r="O9" s="26">
        <f>Table3[[#This Row],[Price when sold]]*Table3[[#This Row],[UNITS2]]</f>
        <v>427.48135000000002</v>
      </c>
      <c r="P9" s="25"/>
      <c r="Q9" s="25"/>
      <c r="R9" s="24">
        <f>Table3[[#This Row],[BnB Charge3]]*Table3[[#This Row],[BnB Equivalent4]]</f>
        <v>0</v>
      </c>
      <c r="S9" s="24">
        <f>Table3[[#This Row],[USDT Gross]]-Table3[[#This Row],[BnB Charge in USDT5]]</f>
        <v>427.48135000000002</v>
      </c>
      <c r="T9" s="24">
        <f>Table3[[#This Row],[TOTAL AMOUNT SOLD]]-Table3[[#This Row],[TOTAL AMOUNT BOUGHT]]</f>
        <v>1.2679300000000353</v>
      </c>
      <c r="U9" s="27">
        <f>'Table 0'!$C$108</f>
        <v>50.421844</v>
      </c>
      <c r="V9" s="29">
        <f>(Table3[[#This Row],[TOTAL PROFIT]]*Table3[[#This Row],[Exchange Rate]])</f>
        <v>63.931368662921777</v>
      </c>
      <c r="W9" s="153" t="s">
        <v>8</v>
      </c>
      <c r="X9" s="153" t="s">
        <v>540</v>
      </c>
      <c r="Y9" s="110"/>
    </row>
    <row r="10" spans="1:26" ht="35.25" customHeight="1" x14ac:dyDescent="0.3">
      <c r="A10" s="134">
        <v>2</v>
      </c>
      <c r="B10" s="135">
        <v>44432.208333333336</v>
      </c>
      <c r="C10" s="135">
        <v>44433.25</v>
      </c>
      <c r="D10" s="135" t="str">
        <f>IFERROR(INT(C10-B10)&amp;" days "&amp;TEXT(C10-B10,"h"" hrs ""m"" mins """),"")</f>
        <v xml:space="preserve">1 days 1 hrs 0 mins </v>
      </c>
      <c r="E10" s="134" t="s">
        <v>75</v>
      </c>
      <c r="F10" s="136">
        <v>5</v>
      </c>
      <c r="G10" s="134">
        <v>10</v>
      </c>
      <c r="H10" s="137">
        <f>Table3[[#This Row],[Price when bought]]*Table3[[#This Row],[UNITS]]</f>
        <v>50</v>
      </c>
      <c r="I10" s="138"/>
      <c r="J10" s="138"/>
      <c r="K10" s="137">
        <f>Table3[[#This Row],[BNB/ USDT Charge]]*Table3[[#This Row],[BnB/USDT Equivalent]]</f>
        <v>0</v>
      </c>
      <c r="L10" s="137">
        <f>Table3[[#This Row],[Gross  USDT]]+Table3[[#This Row],[BnB/USDT Charge in USDT]]</f>
        <v>50</v>
      </c>
      <c r="M10" s="136">
        <v>10</v>
      </c>
      <c r="N10" s="134">
        <v>15</v>
      </c>
      <c r="O10" s="139">
        <f>Table3[[#This Row],[Price when sold]]*Table3[[#This Row],[UNITS2]]</f>
        <v>150</v>
      </c>
      <c r="P10" s="138"/>
      <c r="Q10" s="138"/>
      <c r="R10" s="137">
        <f>Table3[[#This Row],[BnB Charge3]]*Table3[[#This Row],[BnB Equivalent4]]</f>
        <v>0</v>
      </c>
      <c r="S10" s="137">
        <f>Table3[[#This Row],[USDT Gross]]-Table3[[#This Row],[BnB Charge in USDT5]]</f>
        <v>150</v>
      </c>
      <c r="T10" s="137">
        <f>Table3[[#This Row],[TOTAL AMOUNT SOLD]]-Table3[[#This Row],[TOTAL AMOUNT BOUGHT]]</f>
        <v>100</v>
      </c>
      <c r="U10" s="140">
        <f>'Table 0'!$C$108</f>
        <v>50.421844</v>
      </c>
      <c r="V10" s="141">
        <f>(Table3[[#This Row],[TOTAL PROFIT]]*Table3[[#This Row],[Exchange Rate]])</f>
        <v>5042.1844000000001</v>
      </c>
      <c r="W10" s="153" t="s">
        <v>8</v>
      </c>
      <c r="X10" s="153" t="s">
        <v>540</v>
      </c>
    </row>
    <row r="11" spans="1:26" ht="35.25" customHeight="1" x14ac:dyDescent="0.3">
      <c r="A11" s="21"/>
      <c r="B11" s="22"/>
      <c r="C11" s="22"/>
      <c r="D11" s="22" t="str">
        <f>IFERROR(INT(C11-B11)&amp;" days "&amp;TEXT(C11-B11,"h"" hrs ""m"" mins """),"")</f>
        <v xml:space="preserve">0 days 0 hrs 0 mins </v>
      </c>
      <c r="E11" s="21"/>
      <c r="F11" s="23"/>
      <c r="G11" s="21"/>
      <c r="H11" s="24">
        <f>Table3[[#This Row],[Price when bought]]*Table3[[#This Row],[UNITS]]</f>
        <v>0</v>
      </c>
      <c r="I11" s="25"/>
      <c r="J11" s="25"/>
      <c r="K11" s="24">
        <f>Table3[[#This Row],[BNB/ USDT Charge]]*Table3[[#This Row],[BnB/USDT Equivalent]]</f>
        <v>0</v>
      </c>
      <c r="L11" s="24">
        <f>Table3[[#This Row],[Gross  USDT]]+Table3[[#This Row],[BnB/USDT Charge in USDT]]</f>
        <v>0</v>
      </c>
      <c r="M11" s="23"/>
      <c r="N11" s="21"/>
      <c r="O11" s="26">
        <f>Table3[[#This Row],[Price when sold]]*Table3[[#This Row],[UNITS2]]</f>
        <v>0</v>
      </c>
      <c r="P11" s="25"/>
      <c r="Q11" s="25"/>
      <c r="R11" s="24">
        <f>Table3[[#This Row],[BnB Charge3]]*Table3[[#This Row],[BnB Equivalent4]]</f>
        <v>0</v>
      </c>
      <c r="S11" s="24">
        <f>Table3[[#This Row],[USDT Gross]]-Table3[[#This Row],[BnB Charge in USDT5]]</f>
        <v>0</v>
      </c>
      <c r="T11" s="24">
        <f>Table3[[#This Row],[TOTAL AMOUNT SOLD]]-Table3[[#This Row],[TOTAL AMOUNT BOUGHT]]</f>
        <v>0</v>
      </c>
      <c r="U11" s="27">
        <f>'Table 0'!$C$108</f>
        <v>50.421844</v>
      </c>
      <c r="V11" s="202">
        <v>600</v>
      </c>
      <c r="W11" s="203"/>
      <c r="X11" s="21"/>
    </row>
    <row r="12" spans="1:26" ht="35.25" customHeight="1" x14ac:dyDescent="0.3"/>
    <row r="13" spans="1:26" ht="35.25" customHeight="1" x14ac:dyDescent="0.3">
      <c r="W13" s="204"/>
      <c r="X13" s="205"/>
    </row>
    <row r="14" spans="1:26" ht="35.25" customHeight="1" x14ac:dyDescent="0.3"/>
    <row r="15" spans="1:26" ht="35.25" customHeight="1" x14ac:dyDescent="0.3"/>
    <row r="16" spans="1:26" ht="35.25" customHeight="1" x14ac:dyDescent="0.3"/>
    <row r="17" ht="35.25" customHeight="1" x14ac:dyDescent="0.3"/>
    <row r="18" ht="35.25" customHeight="1" x14ac:dyDescent="0.3"/>
    <row r="19" ht="35.25" customHeight="1" x14ac:dyDescent="0.3"/>
    <row r="20" ht="35.25" customHeight="1" x14ac:dyDescent="0.3"/>
    <row r="21" ht="35.25" customHeight="1" x14ac:dyDescent="0.3"/>
    <row r="22" ht="35.25" customHeight="1" x14ac:dyDescent="0.3"/>
    <row r="23" ht="35.25" customHeight="1" x14ac:dyDescent="0.3"/>
    <row r="24" ht="35.25" customHeight="1" x14ac:dyDescent="0.3"/>
    <row r="25" ht="35.25" customHeight="1" x14ac:dyDescent="0.3"/>
    <row r="26" ht="35.25" customHeight="1" x14ac:dyDescent="0.3"/>
    <row r="27" ht="35.25" customHeight="1" x14ac:dyDescent="0.3"/>
    <row r="28" ht="35.25" customHeight="1" x14ac:dyDescent="0.3"/>
    <row r="29" ht="35.25" customHeight="1" x14ac:dyDescent="0.3"/>
    <row r="30" ht="35.25" customHeight="1" x14ac:dyDescent="0.3"/>
    <row r="31" ht="35.25" customHeight="1" x14ac:dyDescent="0.3"/>
    <row r="32" ht="35.25" customHeight="1" x14ac:dyDescent="0.3"/>
    <row r="33" ht="35.25" customHeight="1" x14ac:dyDescent="0.3"/>
    <row r="34" ht="35.25" customHeight="1" x14ac:dyDescent="0.3"/>
    <row r="35" ht="35.25" customHeight="1" x14ac:dyDescent="0.3"/>
    <row r="36" ht="35.25" customHeight="1" x14ac:dyDescent="0.3"/>
  </sheetData>
  <mergeCells count="21">
    <mergeCell ref="C6:E6"/>
    <mergeCell ref="S2:T2"/>
    <mergeCell ref="S3:T3"/>
    <mergeCell ref="S4:T4"/>
    <mergeCell ref="F5:M5"/>
    <mergeCell ref="F6:M6"/>
    <mergeCell ref="F2:M2"/>
    <mergeCell ref="F3:M3"/>
    <mergeCell ref="F4:M4"/>
    <mergeCell ref="S6:X6"/>
    <mergeCell ref="X4:X5"/>
    <mergeCell ref="U3:V3"/>
    <mergeCell ref="U4:V4"/>
    <mergeCell ref="U5:V5"/>
    <mergeCell ref="W4:W5"/>
    <mergeCell ref="S5:T5"/>
    <mergeCell ref="U2:V2"/>
    <mergeCell ref="C2:E2"/>
    <mergeCell ref="C3:E3"/>
    <mergeCell ref="C4:E4"/>
    <mergeCell ref="C5:E5"/>
  </mergeCells>
  <conditionalFormatting sqref="V9:V11">
    <cfRule type="cellIs" dxfId="38" priority="14" operator="lessThan">
      <formula>0</formula>
    </cfRule>
    <cfRule type="cellIs" dxfId="37" priority="15" operator="greaterThan">
      <formula>0</formula>
    </cfRule>
  </conditionalFormatting>
  <conditionalFormatting sqref="S6:X6">
    <cfRule type="endsWith" dxfId="36" priority="4" operator="endsWith" text="!">
      <formula>RIGHT(S6,LEN("!"))="!"</formula>
    </cfRule>
    <cfRule type="notContainsText" dxfId="35" priority="3" operator="notContains" text="!">
      <formula>ISERROR(SEARCH("!",S6))</formula>
    </cfRule>
  </conditionalFormatting>
  <conditionalFormatting sqref="U4:V4">
    <cfRule type="cellIs" dxfId="34" priority="6" operator="greaterThan">
      <formula>0</formula>
    </cfRule>
    <cfRule type="cellIs" dxfId="33" priority="5" operator="lessThan">
      <formula>0</formula>
    </cfRule>
  </conditionalFormatting>
  <conditionalFormatting sqref="X4:X5">
    <cfRule type="cellIs" dxfId="32" priority="2" operator="greaterThan">
      <formula>0</formula>
    </cfRule>
    <cfRule type="cellIs" dxfId="3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50FFFF5-A6B8-425F-BCB8-C602B0696DE9}">
          <x14:formula1>
            <xm:f>Sheet1!$B$2:$B$13</xm:f>
          </x14:formula1>
          <xm:sqref>N6:P6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7607-47AC-4381-86AC-371D2642DBD5}">
  <dimension ref="A1:AV11"/>
  <sheetViews>
    <sheetView zoomScale="55" zoomScaleNormal="55" zoomScaleSheetLayoutView="85" zoomScalePageLayoutView="40" workbookViewId="0">
      <pane ySplit="8" topLeftCell="A12" activePane="bottomLeft" state="frozen"/>
      <selection pane="bottomLeft" activeCell="F2" sqref="F2:I3"/>
    </sheetView>
  </sheetViews>
  <sheetFormatPr defaultColWidth="0" defaultRowHeight="15.6" outlineLevelCol="1" x14ac:dyDescent="0.3"/>
  <cols>
    <col min="1" max="1" width="10.44140625" style="154" bestFit="1" customWidth="1"/>
    <col min="2" max="2" width="32.6640625" style="154" customWidth="1"/>
    <col min="3" max="3" width="24.5546875" style="154" bestFit="1" customWidth="1"/>
    <col min="4" max="4" width="22.44140625" style="154" bestFit="1" customWidth="1"/>
    <col min="5" max="5" width="19.88671875" style="154" bestFit="1" customWidth="1"/>
    <col min="6" max="6" width="26" style="154" bestFit="1" customWidth="1"/>
    <col min="7" max="7" width="25.44140625" style="155" customWidth="1"/>
    <col min="8" max="8" width="19" style="156" customWidth="1"/>
    <col min="9" max="9" width="21" style="154" customWidth="1"/>
    <col min="10" max="10" width="23.33203125" style="154" hidden="1" customWidth="1" outlineLevel="1"/>
    <col min="11" max="11" width="37.5546875" style="154" hidden="1" customWidth="1" outlineLevel="1"/>
    <col min="12" max="12" width="28.33203125" style="155" customWidth="1" collapsed="1"/>
    <col min="13" max="13" width="24.5546875" style="155" customWidth="1"/>
    <col min="14" max="14" width="16.33203125" style="154" bestFit="1" customWidth="1"/>
    <col min="15" max="15" width="23" style="154" hidden="1" customWidth="1" outlineLevel="1"/>
    <col min="16" max="16" width="30.44140625" style="154" hidden="1" customWidth="1" outlineLevel="1"/>
    <col min="17" max="17" width="28.33203125" style="154" customWidth="1" collapsed="1"/>
    <col min="18" max="18" width="38.5546875" style="154" bestFit="1" customWidth="1"/>
    <col min="19" max="19" width="25.109375" style="154" bestFit="1" customWidth="1"/>
    <col min="20" max="20" width="26.6640625" style="154" bestFit="1" customWidth="1"/>
    <col min="21" max="21" width="28" style="154" bestFit="1" customWidth="1"/>
    <col min="22" max="22" width="15.33203125" style="154" bestFit="1" customWidth="1"/>
    <col min="23" max="23" width="23.5546875" style="154" bestFit="1" customWidth="1"/>
    <col min="24" max="24" width="30.44140625" style="154" bestFit="1" customWidth="1"/>
    <col min="25" max="25" width="41.44140625" style="154" bestFit="1" customWidth="1"/>
    <col min="26" max="26" width="11" style="157" customWidth="1"/>
    <col min="27" max="27" width="2.5546875" style="157" customWidth="1"/>
    <col min="28" max="40" width="9.109375" style="154" hidden="1" customWidth="1"/>
    <col min="41" max="41" width="29.6640625" style="154" hidden="1" customWidth="1"/>
    <col min="42" max="42" width="9.109375" style="154" hidden="1" customWidth="1"/>
    <col min="43" max="43" width="7.6640625" style="154" hidden="1" customWidth="1"/>
    <col min="44" max="44" width="24.33203125" style="158" hidden="1" customWidth="1"/>
    <col min="45" max="45" width="9.109375" style="158" hidden="1" customWidth="1"/>
    <col min="46" max="46" width="8.88671875" style="158" hidden="1" customWidth="1"/>
    <col min="47" max="47" width="7.88671875" style="158" hidden="1" customWidth="1"/>
    <col min="48" max="16384" width="9.109375" style="154" hidden="1"/>
  </cols>
  <sheetData>
    <row r="1" spans="1:48" s="121" customFormat="1" ht="26.4" thickBot="1" x14ac:dyDescent="0.35">
      <c r="A1" s="30"/>
      <c r="B1" s="30"/>
      <c r="C1" s="30"/>
      <c r="D1" s="30"/>
      <c r="E1" s="30"/>
      <c r="F1" s="105"/>
      <c r="G1" s="105"/>
      <c r="H1" s="105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99"/>
      <c r="W1" s="100"/>
      <c r="X1" s="100"/>
      <c r="Y1" s="101"/>
      <c r="Z1" s="99"/>
      <c r="AR1" s="122"/>
      <c r="AS1" s="122"/>
      <c r="AT1" s="122"/>
      <c r="AU1" s="122"/>
    </row>
    <row r="2" spans="1:48" s="121" customFormat="1" ht="25.8" x14ac:dyDescent="0.3">
      <c r="A2" s="30"/>
      <c r="B2" s="30"/>
      <c r="C2" s="272" t="s">
        <v>16</v>
      </c>
      <c r="D2" s="273"/>
      <c r="E2" s="274"/>
      <c r="F2" s="263" t="s">
        <v>597</v>
      </c>
      <c r="G2" s="264"/>
      <c r="H2" s="264"/>
      <c r="I2" s="265"/>
      <c r="J2" s="100"/>
      <c r="K2" s="100"/>
      <c r="L2" s="100"/>
      <c r="M2" s="295" t="s">
        <v>51</v>
      </c>
      <c r="N2" s="296"/>
      <c r="O2" s="194"/>
      <c r="P2" s="194"/>
      <c r="Q2" s="282">
        <v>100000</v>
      </c>
      <c r="R2" s="283"/>
      <c r="S2" s="100"/>
      <c r="T2" s="128" t="s">
        <v>573</v>
      </c>
      <c r="U2" s="119">
        <f>COUNTIF(Table7[PROFITS(PHP)],"&gt;0")</f>
        <v>2</v>
      </c>
      <c r="V2" s="259"/>
      <c r="W2" s="259"/>
      <c r="X2" s="259"/>
      <c r="Y2" s="104"/>
      <c r="Z2" s="127"/>
      <c r="AR2" s="122"/>
      <c r="AS2" s="122"/>
      <c r="AT2" s="122"/>
      <c r="AU2" s="122"/>
    </row>
    <row r="3" spans="1:48" s="121" customFormat="1" ht="25.8" x14ac:dyDescent="0.3">
      <c r="A3" s="30"/>
      <c r="B3" s="30"/>
      <c r="C3" s="269" t="s">
        <v>18</v>
      </c>
      <c r="D3" s="270"/>
      <c r="E3" s="271"/>
      <c r="F3" s="266" t="s">
        <v>598</v>
      </c>
      <c r="G3" s="267"/>
      <c r="H3" s="267"/>
      <c r="I3" s="268"/>
      <c r="J3" s="100"/>
      <c r="K3" s="100"/>
      <c r="L3" s="100"/>
      <c r="M3" s="280" t="s">
        <v>66</v>
      </c>
      <c r="N3" s="281"/>
      <c r="O3" s="193"/>
      <c r="P3" s="193"/>
      <c r="Q3" s="288">
        <f>(Q2+(SUM(Table7[PROFITS(PHP)])))</f>
        <v>277103.35162139009</v>
      </c>
      <c r="R3" s="289"/>
      <c r="S3" s="100"/>
      <c r="T3" s="129" t="s">
        <v>574</v>
      </c>
      <c r="U3" s="120">
        <f>COUNTIF(Table7[PROFITS(PHP)],"&lt;0")</f>
        <v>1</v>
      </c>
      <c r="V3" s="259"/>
      <c r="W3" s="259"/>
      <c r="X3" s="259"/>
      <c r="Y3" s="104"/>
      <c r="Z3" s="127"/>
      <c r="AR3" s="122"/>
      <c r="AS3" s="122"/>
      <c r="AT3" s="122"/>
      <c r="AU3" s="122"/>
    </row>
    <row r="4" spans="1:48" s="121" customFormat="1" ht="26.25" customHeight="1" x14ac:dyDescent="0.3">
      <c r="A4" s="30"/>
      <c r="B4" s="30"/>
      <c r="C4" s="269" t="s">
        <v>15</v>
      </c>
      <c r="D4" s="270"/>
      <c r="E4" s="271"/>
      <c r="F4" s="266" t="s">
        <v>572</v>
      </c>
      <c r="G4" s="267"/>
      <c r="H4" s="267"/>
      <c r="I4" s="268"/>
      <c r="J4" s="100"/>
      <c r="K4" s="100"/>
      <c r="L4" s="100"/>
      <c r="M4" s="280" t="s">
        <v>52</v>
      </c>
      <c r="N4" s="281"/>
      <c r="O4" s="193"/>
      <c r="P4" s="193"/>
      <c r="Q4" s="290">
        <f>Q5/Q2</f>
        <v>1.7710335162139006</v>
      </c>
      <c r="R4" s="291"/>
      <c r="S4" s="100"/>
      <c r="T4" s="230" t="s">
        <v>575</v>
      </c>
      <c r="U4" s="284">
        <f>U2/(U2+U3)</f>
        <v>0.66666666666666663</v>
      </c>
      <c r="V4" s="258"/>
      <c r="W4" s="258"/>
      <c r="X4" s="258"/>
      <c r="Y4" s="287"/>
      <c r="Z4" s="286"/>
      <c r="AR4" s="123"/>
      <c r="AS4" s="123"/>
      <c r="AT4" s="123"/>
      <c r="AU4" s="123"/>
      <c r="AV4" s="97"/>
    </row>
    <row r="5" spans="1:48" s="121" customFormat="1" ht="26.4" thickBot="1" x14ac:dyDescent="0.35">
      <c r="A5" s="30"/>
      <c r="B5" s="30"/>
      <c r="C5" s="269" t="s">
        <v>14</v>
      </c>
      <c r="D5" s="270"/>
      <c r="E5" s="271"/>
      <c r="F5" s="266" t="s">
        <v>599</v>
      </c>
      <c r="G5" s="267"/>
      <c r="H5" s="267"/>
      <c r="I5" s="268"/>
      <c r="J5" s="100"/>
      <c r="K5" s="100"/>
      <c r="L5" s="100"/>
      <c r="M5" s="280" t="s">
        <v>539</v>
      </c>
      <c r="N5" s="281"/>
      <c r="O5" s="193"/>
      <c r="P5" s="193"/>
      <c r="Q5" s="288">
        <f>SUM(Table7[PROFITS(PHP)])</f>
        <v>177103.35162139006</v>
      </c>
      <c r="R5" s="289"/>
      <c r="S5" s="100"/>
      <c r="T5" s="231"/>
      <c r="U5" s="285"/>
      <c r="V5" s="259"/>
      <c r="W5" s="259"/>
      <c r="X5" s="259"/>
      <c r="Y5" s="287"/>
      <c r="Z5" s="286"/>
      <c r="AR5" s="123"/>
      <c r="AS5" s="124"/>
      <c r="AT5" s="125"/>
      <c r="AU5" s="125"/>
      <c r="AV5" s="97"/>
    </row>
    <row r="6" spans="1:48" s="121" customFormat="1" ht="33" customHeight="1" thickBot="1" x14ac:dyDescent="0.35">
      <c r="A6" s="30"/>
      <c r="B6" s="30"/>
      <c r="C6" s="260" t="s">
        <v>596</v>
      </c>
      <c r="D6" s="261"/>
      <c r="E6" s="262"/>
      <c r="F6" s="275" t="s">
        <v>26</v>
      </c>
      <c r="G6" s="276"/>
      <c r="H6" s="277">
        <v>2022</v>
      </c>
      <c r="I6" s="278"/>
      <c r="J6" s="192"/>
      <c r="K6" s="192"/>
      <c r="L6" s="192"/>
      <c r="M6" s="292" t="str">
        <f>IF(AND($Q$4&gt;=-999999%,$Q$4&lt;=-80%),"STOP YOUR TRADED, REVIEW",IF(AND($Q$4&gt;=-79.99%,$Q$4&lt;=-50%),"MANAGE YOUR LOSSES, REVIEW",IF(AND($Q$4&gt;=-49.99%,$Q$4&lt;=-20%),"NAH AH, FOLLOW THE SYSTEM",IF(AND($Q$4&gt;=-19.99%,$Q$4&lt;=-10%),"YOU CAN DO BETTER",IF(AND($Q$4&gt;=-9.99%,$Q$4&lt;=-5%),"PUSH YOU CAN DO IT",IF(AND($Q$4&gt;=-4.99%,$Q$4&lt;=-0.49%),"HEY FOCUS YOU GOT THIS",IF(AND($Q$4&gt;=0%,$Q$4&lt;=4.99%),"IT'S OKAY GAIN IS GAIN!",IF(AND($Q$4&gt;=5%,$Q$4&lt;=10.99%),"YOU'RE DOING GREAT. GO!",IF(AND($Q$4&gt;=11%,$Q$4&lt;=49.99%),"WOAH! KEEP IT UP!",IF(AND($Q$4&gt;=50%,$Q$4&lt;=80%),"WOW! AMAZING",IF(AND($Q$4&gt;=79.99%,$Q$4&lt;=999%),"FANTASTIC!! BEKE NEMEN!!")))))))))))</f>
        <v>FANTASTIC!! BEKE NEMEN!!</v>
      </c>
      <c r="N6" s="293"/>
      <c r="O6" s="293"/>
      <c r="P6" s="293"/>
      <c r="Q6" s="293"/>
      <c r="R6" s="294"/>
      <c r="S6" s="103"/>
      <c r="T6" s="279"/>
      <c r="U6" s="279"/>
      <c r="V6" s="279"/>
      <c r="W6" s="279"/>
      <c r="X6" s="279"/>
      <c r="Y6" s="100"/>
      <c r="Z6" s="102"/>
      <c r="AR6" s="123"/>
      <c r="AS6" s="124"/>
      <c r="AT6" s="126"/>
      <c r="AU6" s="125"/>
      <c r="AV6" s="97"/>
    </row>
    <row r="7" spans="1:48" s="37" customFormat="1" ht="47.25" customHeight="1" thickBot="1" x14ac:dyDescent="0.35">
      <c r="G7" s="38"/>
      <c r="H7" s="39"/>
      <c r="L7" s="38"/>
      <c r="M7" s="38"/>
      <c r="AR7" s="123"/>
      <c r="AS7" s="124"/>
      <c r="AT7" s="125"/>
      <c r="AU7" s="126"/>
      <c r="AV7" s="97"/>
    </row>
    <row r="8" spans="1:48" s="187" customFormat="1" ht="41.25" customHeight="1" x14ac:dyDescent="0.4">
      <c r="A8" s="180" t="s">
        <v>547</v>
      </c>
      <c r="B8" s="180" t="s">
        <v>593</v>
      </c>
      <c r="C8" s="181" t="s">
        <v>579</v>
      </c>
      <c r="D8" s="182" t="s">
        <v>580</v>
      </c>
      <c r="E8" s="180" t="s">
        <v>578</v>
      </c>
      <c r="F8" s="181" t="s">
        <v>581</v>
      </c>
      <c r="G8" s="183" t="s">
        <v>592</v>
      </c>
      <c r="H8" s="184" t="s">
        <v>69</v>
      </c>
      <c r="I8" s="181" t="s">
        <v>582</v>
      </c>
      <c r="J8" s="181" t="s">
        <v>591</v>
      </c>
      <c r="K8" s="181" t="s">
        <v>576</v>
      </c>
      <c r="L8" s="183" t="s">
        <v>80</v>
      </c>
      <c r="M8" s="181" t="s">
        <v>583</v>
      </c>
      <c r="N8" s="181" t="s">
        <v>77</v>
      </c>
      <c r="O8" s="181" t="s">
        <v>577</v>
      </c>
      <c r="P8" s="181" t="s">
        <v>556</v>
      </c>
      <c r="Q8" s="183" t="s">
        <v>81</v>
      </c>
      <c r="R8" s="183" t="s">
        <v>584</v>
      </c>
      <c r="S8" s="183" t="s">
        <v>82</v>
      </c>
      <c r="T8" s="183" t="s">
        <v>585</v>
      </c>
      <c r="U8" s="181" t="s">
        <v>586</v>
      </c>
      <c r="V8" s="181" t="s">
        <v>587</v>
      </c>
      <c r="W8" s="181" t="s">
        <v>588</v>
      </c>
      <c r="X8" s="181" t="s">
        <v>589</v>
      </c>
      <c r="Y8" s="185" t="s">
        <v>590</v>
      </c>
      <c r="Z8" s="186"/>
      <c r="AA8" s="186"/>
      <c r="AO8" s="188"/>
      <c r="AP8" s="188"/>
      <c r="AQ8" s="189"/>
      <c r="AR8" s="190"/>
      <c r="AS8" s="191"/>
    </row>
    <row r="9" spans="1:48" s="134" customFormat="1" ht="21" x14ac:dyDescent="0.4">
      <c r="A9" s="134">
        <v>1</v>
      </c>
      <c r="B9" s="134" t="s">
        <v>594</v>
      </c>
      <c r="C9" s="159">
        <v>44398</v>
      </c>
      <c r="D9" s="160">
        <v>0.20833333333333334</v>
      </c>
      <c r="E9" s="160">
        <v>0.25</v>
      </c>
      <c r="F9" s="134" t="s">
        <v>5</v>
      </c>
      <c r="G9" s="161">
        <v>0.55800000000000005</v>
      </c>
      <c r="H9" s="162">
        <v>861.4</v>
      </c>
      <c r="I9" s="162">
        <v>10</v>
      </c>
      <c r="J9" s="163">
        <f>Table7[[#This Row],[PRICE WHEN BOUGHT]]*Table7[[#This Row],[UNITS]]</f>
        <v>480.66120000000001</v>
      </c>
      <c r="K9" s="164"/>
      <c r="L9" s="195">
        <f>Table7[[#This Row],[PRICE WHEN BOUGHT]]*Table7[[#This Row],[UNITS]]</f>
        <v>480.66120000000001</v>
      </c>
      <c r="M9" s="165">
        <v>0.57689999999999997</v>
      </c>
      <c r="N9" s="162">
        <v>861.4</v>
      </c>
      <c r="O9" s="163"/>
      <c r="P9" s="166"/>
      <c r="Q9" s="196">
        <f>Table7[[#This Row],[PRICE WHEN SOLD]]*Table7[[#This Row],[UNITS2]]</f>
        <v>496.94165999999996</v>
      </c>
      <c r="R9" s="167">
        <f>IFERROR(Table7[[#This Row],[TOTAL PROFIT]]/Table7[[#This Row],[TOTAL AMOUNT BOUGHT]],"")</f>
        <v>3.3870967741935376E-2</v>
      </c>
      <c r="S9" s="196">
        <f>IF(Table7[[#This Row],[TYPE]]="BUY LONG",Table7[[#This Row],[TOTAL AMOUNT SOLD]]-Table7[[#This Row],[TOTAL AMOUNT BOUGHT]],Table7[[#This Row],[TOTAL AMOUNT BOUGHT]]-Table7[[#This Row],[TOTAL AMOUNT SOLD]])</f>
        <v>16.280459999999948</v>
      </c>
      <c r="T9" s="200">
        <f>'Table 0 (2)'!$C$108</f>
        <v>50.366674000000003</v>
      </c>
      <c r="U9" s="168">
        <f>Table7[[#This Row],[TOTAL PROFIT]]*Table7[[#This Row],[EXHANGE RATE]]</f>
        <v>819.99262139003747</v>
      </c>
      <c r="V9" s="153" t="s">
        <v>43</v>
      </c>
      <c r="W9" s="153" t="s">
        <v>36</v>
      </c>
      <c r="X9" s="153" t="s">
        <v>570</v>
      </c>
      <c r="Y9" s="153"/>
      <c r="Z9" s="98"/>
      <c r="AA9" s="98"/>
      <c r="AO9" s="169"/>
      <c r="AP9" s="170"/>
      <c r="AQ9" s="171"/>
      <c r="AR9" s="172"/>
      <c r="AS9" s="173"/>
    </row>
    <row r="10" spans="1:48" s="40" customFormat="1" ht="21" x14ac:dyDescent="0.3">
      <c r="A10" s="21">
        <v>2</v>
      </c>
      <c r="B10" s="21" t="s">
        <v>595</v>
      </c>
      <c r="C10" s="197">
        <v>44399</v>
      </c>
      <c r="D10" s="174">
        <v>0.33333333333333331</v>
      </c>
      <c r="E10" s="174">
        <v>0.54166666666666663</v>
      </c>
      <c r="F10" s="21" t="s">
        <v>5</v>
      </c>
      <c r="G10" s="175">
        <v>50</v>
      </c>
      <c r="H10" s="28">
        <v>100</v>
      </c>
      <c r="I10" s="198">
        <v>10</v>
      </c>
      <c r="J10" s="21">
        <f>Table7[[#This Row],[PRICE WHEN BOUGHT]]*Table7[[#This Row],[UNITS]]</f>
        <v>5000</v>
      </c>
      <c r="K10" s="21"/>
      <c r="L10" s="199">
        <f>Table7[[#This Row],[PRICE WHEN BOUGHT]]*Table7[[#This Row],[UNITS]]</f>
        <v>5000</v>
      </c>
      <c r="M10" s="176">
        <v>10</v>
      </c>
      <c r="N10" s="28">
        <v>100</v>
      </c>
      <c r="O10" s="21"/>
      <c r="P10" s="21"/>
      <c r="Q10" s="199">
        <f>Table7[[#This Row],[PRICE WHEN SOLD]]*Table7[[#This Row],[UNITS2]]</f>
        <v>1000</v>
      </c>
      <c r="R10" s="177">
        <f>IFERROR(Table7[[#This Row],[TOTAL PROFIT]]/Table7[[#This Row],[TOTAL AMOUNT BOUGHT]],"")</f>
        <v>0.8</v>
      </c>
      <c r="S10" s="196">
        <f>IF(Table7[[#This Row],[TYPE]]="BUY LONG",Table7[[#This Row],[TOTAL AMOUNT SOLD]]-Table7[[#This Row],[TOTAL AMOUNT BOUGHT]],Table7[[#This Row],[TOTAL AMOUNT BOUGHT]]-Table7[[#This Row],[TOTAL AMOUNT SOLD]])</f>
        <v>4000</v>
      </c>
      <c r="T10" s="201">
        <f>'Table 0 (2)'!$C$108</f>
        <v>50.366674000000003</v>
      </c>
      <c r="U10" s="168">
        <f>Table7[[#This Row],[TOTAL PROFIT]]*Table7[[#This Row],[EXHANGE RATE]]</f>
        <v>201466.69600000003</v>
      </c>
      <c r="V10" s="21" t="s">
        <v>45</v>
      </c>
      <c r="W10" s="21" t="s">
        <v>38</v>
      </c>
      <c r="X10" s="21" t="s">
        <v>571</v>
      </c>
      <c r="Y10" s="21"/>
      <c r="Z10" s="37"/>
      <c r="AA10" s="37"/>
      <c r="AR10" s="179"/>
      <c r="AS10" s="179"/>
      <c r="AT10" s="179"/>
      <c r="AU10" s="179"/>
    </row>
    <row r="11" spans="1:48" ht="21" x14ac:dyDescent="0.3">
      <c r="A11" s="21">
        <v>3</v>
      </c>
      <c r="B11" s="21" t="s">
        <v>595</v>
      </c>
      <c r="C11" s="197">
        <v>44399</v>
      </c>
      <c r="D11" s="174">
        <v>0.33333333333333331</v>
      </c>
      <c r="E11" s="174">
        <v>0.54166666666666663</v>
      </c>
      <c r="F11" s="21" t="s">
        <v>5</v>
      </c>
      <c r="G11" s="175">
        <v>50</v>
      </c>
      <c r="H11" s="28">
        <v>100</v>
      </c>
      <c r="I11" s="28">
        <v>10</v>
      </c>
      <c r="J11" s="21">
        <f>Table7[[#This Row],[PRICE WHEN BOUGHT]]*Table7[[#This Row],[UNITS]]</f>
        <v>5000</v>
      </c>
      <c r="K11" s="21"/>
      <c r="L11" s="199">
        <f>Table7[[#This Row],[PRICE WHEN BOUGHT]]*Table7[[#This Row],[UNITS]]</f>
        <v>5000</v>
      </c>
      <c r="M11" s="176">
        <v>55</v>
      </c>
      <c r="N11" s="21">
        <v>100</v>
      </c>
      <c r="O11" s="21"/>
      <c r="P11" s="21"/>
      <c r="Q11" s="199">
        <f>Table7[[#This Row],[PRICE WHEN SOLD]]*Table7[[#This Row],[UNITS2]]</f>
        <v>5500</v>
      </c>
      <c r="R11" s="177">
        <f>IFERROR(Table7[[#This Row],[TOTAL PROFIT]]/Table7[[#This Row],[TOTAL AMOUNT BOUGHT]],"")</f>
        <v>-0.1</v>
      </c>
      <c r="S11" s="199">
        <f>IF(Table7[[#This Row],[TYPE]]="BUY LONG",Table7[[#This Row],[TOTAL AMOUNT SOLD]]-Table7[[#This Row],[TOTAL AMOUNT BOUGHT]],Table7[[#This Row],[TOTAL AMOUNT BOUGHT]]-Table7[[#This Row],[TOTAL AMOUNT SOLD]])</f>
        <v>-500</v>
      </c>
      <c r="T11" s="201">
        <f>'Table 0 (2)'!$C$108</f>
        <v>50.366674000000003</v>
      </c>
      <c r="U11" s="178">
        <f>Table7[[#This Row],[TOTAL PROFIT]]*Table7[[#This Row],[EXHANGE RATE]]</f>
        <v>-25183.337000000003</v>
      </c>
      <c r="V11" s="21" t="s">
        <v>43</v>
      </c>
      <c r="W11" s="21" t="s">
        <v>39</v>
      </c>
      <c r="X11" s="21"/>
      <c r="Y11" s="21"/>
    </row>
  </sheetData>
  <dataConsolidate/>
  <mergeCells count="29">
    <mergeCell ref="M2:N2"/>
    <mergeCell ref="V2:X2"/>
    <mergeCell ref="V3:X3"/>
    <mergeCell ref="Q3:R3"/>
    <mergeCell ref="Q4:R4"/>
    <mergeCell ref="Q5:R5"/>
    <mergeCell ref="M6:R6"/>
    <mergeCell ref="T4:T5"/>
    <mergeCell ref="U4:U5"/>
    <mergeCell ref="Z4:Z5"/>
    <mergeCell ref="M4:N4"/>
    <mergeCell ref="M5:N5"/>
    <mergeCell ref="Y4:Y5"/>
    <mergeCell ref="V4:X4"/>
    <mergeCell ref="V5:X5"/>
    <mergeCell ref="C6:E6"/>
    <mergeCell ref="F2:I2"/>
    <mergeCell ref="F3:I3"/>
    <mergeCell ref="F4:I4"/>
    <mergeCell ref="F5:I5"/>
    <mergeCell ref="C4:E4"/>
    <mergeCell ref="C5:E5"/>
    <mergeCell ref="C2:E2"/>
    <mergeCell ref="C3:E3"/>
    <mergeCell ref="F6:G6"/>
    <mergeCell ref="H6:I6"/>
    <mergeCell ref="T6:X6"/>
    <mergeCell ref="M3:N3"/>
    <mergeCell ref="Q2:R2"/>
  </mergeCells>
  <conditionalFormatting sqref="G9:I11 M9:M11">
    <cfRule type="cellIs" dxfId="84" priority="47" operator="greaterThan">
      <formula>0</formula>
    </cfRule>
  </conditionalFormatting>
  <conditionalFormatting sqref="C9:E10 C11">
    <cfRule type="cellIs" dxfId="83" priority="60" operator="greaterThan">
      <formula>36720</formula>
    </cfRule>
  </conditionalFormatting>
  <conditionalFormatting sqref="T6">
    <cfRule type="cellIs" dxfId="82" priority="30" operator="lessThan">
      <formula>$S$4</formula>
    </cfRule>
  </conditionalFormatting>
  <conditionalFormatting sqref="F9:F10">
    <cfRule type="expression" dxfId="81" priority="69">
      <formula>#REF!&gt;0</formula>
    </cfRule>
    <cfRule type="expression" dxfId="80" priority="70">
      <formula>#REF!&gt;0</formula>
    </cfRule>
    <cfRule type="expression" dxfId="79" priority="71">
      <formula>#REF!&lt;0</formula>
    </cfRule>
  </conditionalFormatting>
  <conditionalFormatting sqref="U9:U11">
    <cfRule type="cellIs" dxfId="78" priority="11" operator="lessThan">
      <formula>0</formula>
    </cfRule>
    <cfRule type="cellIs" dxfId="77" priority="12" operator="greaterThan">
      <formula>0</formula>
    </cfRule>
  </conditionalFormatting>
  <conditionalFormatting sqref="D11:E11">
    <cfRule type="cellIs" dxfId="76" priority="7" operator="greaterThan">
      <formula>36720</formula>
    </cfRule>
  </conditionalFormatting>
  <conditionalFormatting sqref="F11">
    <cfRule type="expression" dxfId="75" priority="8">
      <formula>#REF!&gt;0</formula>
    </cfRule>
    <cfRule type="expression" dxfId="74" priority="9">
      <formula>#REF!&gt;0</formula>
    </cfRule>
    <cfRule type="expression" dxfId="73" priority="10">
      <formula>#REF!&lt;0</formula>
    </cfRule>
  </conditionalFormatting>
  <conditionalFormatting sqref="M6:R6">
    <cfRule type="endsWith" dxfId="72" priority="6" operator="endsWith" text="!">
      <formula>RIGHT(M6,LEN("!"))="!"</formula>
    </cfRule>
    <cfRule type="notContainsText" dxfId="71" priority="3" operator="notContains" text="!">
      <formula>ISERROR(SEARCH("!",M6))</formula>
    </cfRule>
  </conditionalFormatting>
  <conditionalFormatting sqref="Q4:R4">
    <cfRule type="cellIs" dxfId="70" priority="5" operator="greaterThan">
      <formula>0</formula>
    </cfRule>
    <cfRule type="cellIs" dxfId="69" priority="4" operator="lessThan">
      <formula>0</formula>
    </cfRule>
  </conditionalFormatting>
  <conditionalFormatting sqref="U4:U5">
    <cfRule type="cellIs" dxfId="68" priority="2" operator="greaterThan">
      <formula>0</formula>
    </cfRule>
    <cfRule type="cellIs" dxfId="67" priority="1" operator="lessThan">
      <formula>0</formula>
    </cfRule>
  </conditionalFormatting>
  <dataValidations count="4">
    <dataValidation type="list" allowBlank="1" showInputMessage="1" showErrorMessage="1" sqref="V9:V11" xr:uid="{442AB50F-320B-4B1D-A7E1-8C18FBBD85D2}">
      <formula1>Mode</formula1>
    </dataValidation>
    <dataValidation type="list" allowBlank="1" showInputMessage="1" showErrorMessage="1" sqref="W9:W11" xr:uid="{E9A1678F-C9DB-4186-83A8-D5715645D3CD}">
      <formula1>Timeframe</formula1>
    </dataValidation>
    <dataValidation type="list" allowBlank="1" showInputMessage="1" showErrorMessage="1" sqref="F6:G6 L6" xr:uid="{D3032D54-C675-40C1-852A-4EFC449BDE60}">
      <formula1>MONTH</formula1>
    </dataValidation>
    <dataValidation type="list" allowBlank="1" showInputMessage="1" showErrorMessage="1" sqref="H6:I6" xr:uid="{BEBA3D4A-9ACC-4EB7-A8B4-15AFD3953F17}">
      <formula1>YEAR</formula1>
    </dataValidation>
  </dataValidations>
  <pageMargins left="0.7" right="0.7" top="0.75" bottom="0.75" header="0.3" footer="0.3"/>
  <pageSetup paperSize="9" scale="18" orientation="portrait" horizontalDpi="300" verticalDpi="300" r:id="rId1"/>
  <headerFooter>
    <oddHeader xml:space="preserve">&amp;C&amp;G
&amp;R
</oddHeader>
  </headerFooter>
  <drawing r:id="rId2"/>
  <legacyDrawing r:id="rId3"/>
  <legacyDrawingHF r:id="rId4"/>
  <tableParts count="1"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1A8B-D042-4E13-B9DE-DFCD6CF74A0D}">
  <sheetPr>
    <tabColor rgb="FF0070C0"/>
  </sheetPr>
  <dimension ref="A1:H22"/>
  <sheetViews>
    <sheetView workbookViewId="0">
      <selection activeCell="E13" sqref="E13"/>
    </sheetView>
  </sheetViews>
  <sheetFormatPr defaultColWidth="9.109375" defaultRowHeight="14.4" zeroHeight="1" x14ac:dyDescent="0.3"/>
  <cols>
    <col min="1" max="1" width="9.109375" customWidth="1"/>
    <col min="2" max="2" width="11.109375" bestFit="1" customWidth="1"/>
    <col min="3" max="4" width="9.109375" customWidth="1"/>
    <col min="5" max="5" width="24.88671875" customWidth="1"/>
    <col min="8" max="8" width="11.109375" customWidth="1"/>
    <col min="15" max="15" width="23" customWidth="1"/>
  </cols>
  <sheetData>
    <row r="1" spans="1:8" x14ac:dyDescent="0.3">
      <c r="A1" t="s">
        <v>19</v>
      </c>
      <c r="B1" t="s">
        <v>17</v>
      </c>
      <c r="C1" s="1" t="s">
        <v>32</v>
      </c>
      <c r="D1" t="s">
        <v>42</v>
      </c>
      <c r="E1" t="s">
        <v>67</v>
      </c>
    </row>
    <row r="2" spans="1:8" x14ac:dyDescent="0.3">
      <c r="A2" t="s">
        <v>9</v>
      </c>
      <c r="B2" t="s">
        <v>20</v>
      </c>
      <c r="C2" s="1" t="s">
        <v>36</v>
      </c>
      <c r="D2" t="s">
        <v>43</v>
      </c>
      <c r="E2">
        <v>2021</v>
      </c>
      <c r="F2" s="2"/>
      <c r="G2" s="3"/>
      <c r="H2" s="3"/>
    </row>
    <row r="3" spans="1:8" x14ac:dyDescent="0.3">
      <c r="A3" t="s">
        <v>10</v>
      </c>
      <c r="B3" t="s">
        <v>22</v>
      </c>
      <c r="C3" s="1" t="s">
        <v>37</v>
      </c>
      <c r="D3" t="s">
        <v>44</v>
      </c>
      <c r="E3">
        <v>2022</v>
      </c>
      <c r="F3" s="2"/>
      <c r="G3" s="4"/>
      <c r="H3" s="3"/>
    </row>
    <row r="4" spans="1:8" x14ac:dyDescent="0.3">
      <c r="A4" t="s">
        <v>11</v>
      </c>
      <c r="B4" t="s">
        <v>21</v>
      </c>
      <c r="C4" s="1" t="s">
        <v>38</v>
      </c>
      <c r="D4" t="s">
        <v>45</v>
      </c>
      <c r="E4">
        <v>2023</v>
      </c>
      <c r="F4" s="2"/>
      <c r="G4" s="3"/>
      <c r="H4" s="4"/>
    </row>
    <row r="5" spans="1:8" x14ac:dyDescent="0.3">
      <c r="A5" t="s">
        <v>12</v>
      </c>
      <c r="B5" t="s">
        <v>23</v>
      </c>
      <c r="C5" s="1" t="s">
        <v>39</v>
      </c>
      <c r="D5" t="s">
        <v>46</v>
      </c>
      <c r="E5">
        <v>2024</v>
      </c>
      <c r="F5" s="2"/>
      <c r="G5" s="3"/>
      <c r="H5" s="4"/>
    </row>
    <row r="6" spans="1:8" x14ac:dyDescent="0.3">
      <c r="A6" t="s">
        <v>13</v>
      </c>
      <c r="B6" t="s">
        <v>24</v>
      </c>
      <c r="C6" s="1" t="s">
        <v>40</v>
      </c>
      <c r="D6" t="s">
        <v>47</v>
      </c>
      <c r="E6">
        <v>2025</v>
      </c>
      <c r="F6" s="2"/>
      <c r="G6" s="3"/>
      <c r="H6" s="4"/>
    </row>
    <row r="7" spans="1:8" x14ac:dyDescent="0.3">
      <c r="B7" t="s">
        <v>25</v>
      </c>
      <c r="C7" s="1" t="s">
        <v>41</v>
      </c>
      <c r="E7">
        <v>2026</v>
      </c>
      <c r="F7" s="2"/>
      <c r="G7" s="3"/>
      <c r="H7" s="4"/>
    </row>
    <row r="8" spans="1:8" x14ac:dyDescent="0.3">
      <c r="B8" t="s">
        <v>26</v>
      </c>
      <c r="C8" s="1" t="s">
        <v>48</v>
      </c>
      <c r="E8">
        <v>2027</v>
      </c>
      <c r="F8" s="2"/>
      <c r="G8" s="3"/>
      <c r="H8" s="4"/>
    </row>
    <row r="9" spans="1:8" x14ac:dyDescent="0.3">
      <c r="B9" t="s">
        <v>27</v>
      </c>
      <c r="C9" s="1" t="s">
        <v>49</v>
      </c>
      <c r="E9">
        <v>2028</v>
      </c>
    </row>
    <row r="10" spans="1:8" x14ac:dyDescent="0.3">
      <c r="B10" t="s">
        <v>28</v>
      </c>
      <c r="C10" s="1" t="s">
        <v>50</v>
      </c>
      <c r="E10">
        <v>2029</v>
      </c>
    </row>
    <row r="11" spans="1:8" x14ac:dyDescent="0.3">
      <c r="B11" t="s">
        <v>29</v>
      </c>
      <c r="C11" s="1" t="s">
        <v>35</v>
      </c>
    </row>
    <row r="12" spans="1:8" x14ac:dyDescent="0.3">
      <c r="B12" t="s">
        <v>30</v>
      </c>
      <c r="C12" s="1" t="s">
        <v>33</v>
      </c>
      <c r="H12" s="5"/>
    </row>
    <row r="13" spans="1:8" x14ac:dyDescent="0.3">
      <c r="B13" t="s">
        <v>31</v>
      </c>
      <c r="C13" s="1" t="s">
        <v>34</v>
      </c>
      <c r="G13" s="3"/>
      <c r="H13" s="5"/>
    </row>
    <row r="14" spans="1:8" x14ac:dyDescent="0.3">
      <c r="G14" s="3"/>
      <c r="H14" s="5"/>
    </row>
    <row r="15" spans="1:8" x14ac:dyDescent="0.3">
      <c r="G15" s="3"/>
      <c r="H15" s="5"/>
    </row>
    <row r="16" spans="1:8" x14ac:dyDescent="0.3">
      <c r="G16" s="3"/>
      <c r="H16" s="5"/>
    </row>
    <row r="17" spans="7:8" x14ac:dyDescent="0.3">
      <c r="G17" s="3"/>
      <c r="H17" s="5"/>
    </row>
    <row r="18" spans="7:8" x14ac:dyDescent="0.3">
      <c r="G18" s="3"/>
      <c r="H18" s="5"/>
    </row>
    <row r="19" spans="7:8" x14ac:dyDescent="0.3"/>
    <row r="20" spans="7:8" x14ac:dyDescent="0.3"/>
    <row r="21" spans="7:8" x14ac:dyDescent="0.3"/>
    <row r="22" spans="7:8" x14ac:dyDescent="0.3"/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c e a b a e 9 - d f 4 5 - 4 2 a 9 - 9 b d b - 3 f c 9 a a 1 e e 9 e 0 "   x m l n s = " h t t p : / / s c h e m a s . m i c r o s o f t . c o m / D a t a M a s h u p " > A A A A A B 8 E A A B Q S w M E F A A C A A g A 4 A T 9 U t Q 9 R Z O j A A A A 9 Q A A A B I A H A B D b 2 5 m a W c v U G F j a 2 F n Z S 5 4 b W w g o h g A K K A U A A A A A A A A A A A A A A A A A A A A A A A A A A A A h Y + x D o I w G I R f h X S n r d V B y U 8 Z X C U x I R r X p l R o h B 9 D i / B u D j 6 S r y B G U T f H + + 4 u u b t f b 5 A M d R V c T O t s g z G Z U U 4 C g 7 r J L R Y x 6 f w x X J J E w l b p k y p M M I b R R Y O z M S m 9 P 0 e M 9 X 1 P + z l t 2 o I J z m f s k G 4 y X Z p a h R a d V 6 g N + b T y / y 0 i Y f 8 a I w V d L a g Q g n J g E 4 P U 4 t c X 4 9 y n + w N h 3 V W + a 4 0 0 G O 4 y Y J M E 9 r 4 g H 1 B L A w Q U A A I A C A D g B P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A T 9 U g N A b 6 I a A Q A A u Q M A A B M A H A B G b 3 J t d W x h c y 9 T Z W N 0 a W 9 u M S 5 t I K I Y A C i g F A A A A A A A A A A A A A A A A A A A A A A A A A A A A O 2 R s W r D M B C G d 4 P f 4 V A W G 4 y d d G z J U N y h U w k k 0 C F k O N u X O C B L 4 X R u G o L f v b L j t p S k D 1 C o F o n v F 5 / u d I 5 K 2 V s D y 8 s + e w i D M H A 1 M l U w U S s s N M F U w R w 0 S R i A X 0 v b c k m e v F K R L n B H U X / I r R E y 4 i J V i x z u s + x 4 P K Z b b V E Y h V x a 2 i Y r W 2 Y y 5 S l r X Z W p O E 4 u w i c U n H r f R X y e d u u e b M Z 0 o h Z s G y u + n m f C i t j 1 1 Q y F p W M y 8 m g Q J b A e 8 a P W y x I 1 s p s L t 7 S J v 4 x 5 j W b n h a v T g b 5 t K 0 b j t p a b 3 O q 2 M X 3 o o h v P J + e z y s d W 4 A U b U g m I v w x C 7 9 I l 4 F N b X c M Z + L Y / q W m b g n j g e / N L 4 L / 0 j V i I r / 1 + P v K D d n E Y 7 M 3 N / m 5 O F K K 7 + H + q f 3 m q H 1 B L A Q I t A B Q A A g A I A O A E / V L U P U W T o w A A A P U A A A A S A A A A A A A A A A A A A A A A A A A A A A B D b 2 5 m a W c v U G F j a 2 F n Z S 5 4 b W x Q S w E C L Q A U A A I A C A D g B P 1 S D 8 r p q 6 Q A A A D p A A A A E w A A A A A A A A A A A A A A A A D v A A A A W 0 N v b n R l b n R f V H l w Z X N d L n h t b F B L A Q I t A B Q A A g A I A O A E / V I D Q G + i G g E A A L k D A A A T A A A A A A A A A A A A A A A A A O A B A A B G b 3 J t d W x h c y 9 T Z W N 0 a W 9 u M S 5 t U E s F B g A A A A A D A A M A w g A A A E c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c W A A A A A A A A Z R Y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h Y m x l X z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d X J y Z W 5 j e S B O Y W 1 l J n F 1 b 3 Q 7 L C Z x d W 9 0 O 0 N v Z G U m c X V v d D s s J n F 1 b 3 Q 7 M S B 1 c 2 Q m c X V v d D s s J n F 1 b 3 Q 7 a W 4 g d X N k J n F 1 b 3 Q 7 L C Z x d W 9 0 O 0 N v b n Z l c n R l c i Z x d W 9 0 O y w m c X V v d D t D a G F y d C Z x d W 9 0 O 1 0 i I C 8 + P E V u d H J 5 I F R 5 c G U 9 I k Z p b G x D b 2 x 1 b W 5 U e X B l c y I g V m F s d W U 9 I n N C Z 1 l G Q l F Z R y I g L z 4 8 R W 5 0 c n k g V H l w Z T 0 i R m l s b E x h c 3 R V c G R h d G V k I i B W Y W x 1 Z T 0 i Z D I w M j E t M D c t M j h U M T Q 6 M T E 6 M D E u O T M 2 N D M 2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0 O S I g L z 4 8 R W 5 0 c n k g V H l w Z T 0 i Q W R k Z W R U b 0 R h d G F N b 2 R l b C I g V m F s d W U 9 I m w w I i A v P j x F b n R y e S B U e X B l P S J R d W V y e U l E I i B W Y W x 1 Z T 0 i c z d m Y j Z m M z F k L T A 3 Z T Y t N G Y w N C 1 i Z j g 4 L W U 2 M W M x O W V j Y T E w Y y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M C 9 D a G F u Z 2 V k I F R 5 c G U u e 0 N 1 c n J l b m N 5 I E 5 h b W U s M H 0 m c X V v d D s s J n F 1 b 3 Q 7 U 2 V j d G l v b j E v V G F i b G U g M C 9 D a G F u Z 2 V k I F R 5 c G U u e 0 N v Z G U s M X 0 m c X V v d D s s J n F 1 b 3 Q 7 U 2 V j d G l v b j E v V G F i b G U g M C 9 D a G F u Z 2 V k I F R 5 c G U u e z E g d X N k L D J 9 J n F 1 b 3 Q 7 L C Z x d W 9 0 O 1 N l Y 3 R p b 2 4 x L 1 R h Y m x l I D A v Q 2 h h b m d l Z C B U e X B l L n t p b i B 1 c 2 Q s M 3 0 m c X V v d D s s J n F 1 b 3 Q 7 U 2 V j d G l v b j E v V G F i b G U g M C 9 D a G F u Z 2 V k I F R 5 c G U u e 0 N v b n Z l c n R l c i w 0 f S Z x d W 9 0 O y w m c X V v d D t T Z W N 0 a W 9 u M S 9 U Y W J s Z S A w L 0 N o Y W 5 n Z W Q g V H l w Z S 5 7 Q 2 h h c n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g M C 9 D a G F u Z 2 V k I F R 5 c G U u e 0 N 1 c n J l b m N 5 I E 5 h b W U s M H 0 m c X V v d D s s J n F 1 b 3 Q 7 U 2 V j d G l v b j E v V G F i b G U g M C 9 D a G F u Z 2 V k I F R 5 c G U u e 0 N v Z G U s M X 0 m c X V v d D s s J n F 1 b 3 Q 7 U 2 V j d G l v b j E v V G F i b G U g M C 9 D a G F u Z 2 V k I F R 5 c G U u e z E g d X N k L D J 9 J n F 1 b 3 Q 7 L C Z x d W 9 0 O 1 N l Y 3 R p b 2 4 x L 1 R h Y m x l I D A v Q 2 h h b m d l Z C B U e X B l L n t p b i B 1 c 2 Q s M 3 0 m c X V v d D s s J n F 1 b 3 Q 7 U 2 V j d G l v b j E v V G F i b G U g M C 9 D a G F u Z 2 V k I F R 5 c G U u e 0 N v b n Z l c n R l c i w 0 f S Z x d W 9 0 O y w m c X V v d D t T Z W N 0 a W 9 u M S 9 U Y W J s Z S A w L 0 N o Y W 5 n Z W Q g V H l w Z S 5 7 Q 2 h h c n Q s N X 0 m c X V v d D t d L C Z x d W 9 0 O 1 J l b G F 0 a W 9 u c 2 h p c E l u Z m 8 m c X V v d D s 6 W 1 1 9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S U y M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X z B f X z I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M C A o M i k v Q 2 h h b m d l Z C B U e X B l L n t D d X J y Z W 5 j e S B O Y W 1 l L D B 9 J n F 1 b 3 Q 7 L C Z x d W 9 0 O 1 N l Y 3 R p b 2 4 x L 1 R h Y m x l I D A g K D I p L 0 N o Y W 5 n Z W Q g V H l w Z S 5 7 Q 2 9 k Z S w x f S Z x d W 9 0 O y w m c X V v d D t T Z W N 0 a W 9 u M S 9 U Y W J s Z S A w I C g y K S 9 D a G F u Z 2 V k I F R 5 c G U u e z E g d X N k L D J 9 J n F 1 b 3 Q 7 L C Z x d W 9 0 O 1 N l Y 3 R p b 2 4 x L 1 R h Y m x l I D A g K D I p L 0 N o Y W 5 n Z W Q g V H l w Z S 5 7 a W 4 g d X N k L D N 9 J n F 1 b 3 Q 7 L C Z x d W 9 0 O 1 N l Y 3 R p b 2 4 x L 1 R h Y m x l I D A g K D I p L 0 N o Y W 5 n Z W Q g V H l w Z S 5 7 Q 2 9 u d m V y d G V y L D R 9 J n F 1 b 3 Q 7 L C Z x d W 9 0 O 1 N l Y 3 R p b 2 4 x L 1 R h Y m x l I D A g K D I p L 0 N o Y W 5 n Z W Q g V H l w Z S 5 7 Q 2 h h c n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g M C A o M i k v Q 2 h h b m d l Z C B U e X B l L n t D d X J y Z W 5 j e S B O Y W 1 l L D B 9 J n F 1 b 3 Q 7 L C Z x d W 9 0 O 1 N l Y 3 R p b 2 4 x L 1 R h Y m x l I D A g K D I p L 0 N o Y W 5 n Z W Q g V H l w Z S 5 7 Q 2 9 k Z S w x f S Z x d W 9 0 O y w m c X V v d D t T Z W N 0 a W 9 u M S 9 U Y W J s Z S A w I C g y K S 9 D a G F u Z 2 V k I F R 5 c G U u e z E g d X N k L D J 9 J n F 1 b 3 Q 7 L C Z x d W 9 0 O 1 N l Y 3 R p b 2 4 x L 1 R h Y m x l I D A g K D I p L 0 N o Y W 5 n Z W Q g V H l w Z S 5 7 a W 4 g d X N k L D N 9 J n F 1 b 3 Q 7 L C Z x d W 9 0 O 1 N l Y 3 R p b 2 4 x L 1 R h Y m x l I D A g K D I p L 0 N o Y W 5 n Z W Q g V H l w Z S 5 7 Q 2 9 u d m V y d G V y L D R 9 J n F 1 b 3 Q 7 L C Z x d W 9 0 O 1 N l Y 3 R p b 2 4 x L 1 R h Y m x l I D A g K D I p L 0 N o Y W 5 n Z W Q g V H l w Z S 5 7 Q 2 h h c n Q s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1 c n J l b m N 5 I E 5 h b W U m c X V v d D s s J n F 1 b 3 Q 7 Q 2 9 k Z S Z x d W 9 0 O y w m c X V v d D s x I H V z Z C Z x d W 9 0 O y w m c X V v d D t p b i B 1 c 2 Q m c X V v d D s s J n F 1 b 3 Q 7 Q 2 9 u d m V y d G V y J n F 1 b 3 Q 7 L C Z x d W 9 0 O 0 N o Y X J 0 J n F 1 b 3 Q 7 X S I g L z 4 8 R W 5 0 c n k g V H l w Z T 0 i R m l s b E N v b H V t b l R 5 c G V z I i B W Y W x 1 Z T 0 i c 0 J n W U Z C U V l H I i A v P j x F b n R y e S B U e X B l P S J G a W x s T G F z d F V w Z G F 0 Z W Q i I F Z h b H V l P S J k M j A y M S 0 w N y 0 y O F Q x N j o z O T o w M C 4 0 N j g 0 N T g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Q 5 I i A v P j x F b n R y e S B U e X B l P S J B Z G R l Z F R v R G F 0 Y U 1 v Z G V s I i B W Y W x 1 Z T 0 i b D A i I C 8 + P E V u d H J 5 I F R 5 c G U 9 I l F 1 Z X J 5 S U Q i I F Z h b H V l P S J z Y T l j N W U 1 O T A t N m J h M y 0 0 M m Z m L W E 4 M G M t N D k 2 N j U w M D Z j Y T I 5 I i A v P j w v U 3 R h Y m x l R W 5 0 c m l l c z 4 8 L 0 l 0 Z W 0 + P E l 0 Z W 0 + P E l 0 Z W 1 M b 2 N h d G l v b j 4 8 S X R l b V R 5 c G U + R m 9 y b X V s Y T w v S X R l b V R 5 c G U + P E l 0 Z W 1 Q Y X R o P l N l Y 3 R p b 2 4 x L 1 R h Y m x l J T I w M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l M j A o M i k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P i v T d Y x O 1 L k T Q s X r V Q 0 2 c A A A A A A g A A A A A A E G Y A A A A B A A A g A A A A I 2 g F 6 Y Q I e k W T H l + g z M x C W G e r L O Q r p 7 r h R R Q Y z q 9 A u x s A A A A A D o A A A A A C A A A g A A A A 2 R h l K p 9 V r 8 I T F u I n 5 R D U X x 7 y E n p R f W a x W j 5 T 3 R c 5 j 7 R Q A A A A x H k H f S N F s S t 3 W p 7 z r 6 6 e A I z l r Y r k R 5 z X x l 3 E g Y E e K 1 y c 0 y O Q R 0 p s 7 V 4 / D X 2 M 1 + b A v z W E G t d Y b r j 0 w Z 4 e Y M X I 9 l H E T p W r 8 v 0 a 8 N H o d q G X 5 R p A A A A A E o 0 M H X F 2 R 7 9 T g R m Z z 2 9 C T c 5 Y y L B M w E x s c p d C t o 0 7 k K a Q / u p L j 4 Z w t B C L 6 S M s N D E b b 5 O b q i L S K 8 v H h t 4 9 b U 9 h o w = = < / D a t a M a s h u p > 
</file>

<file path=customXml/itemProps1.xml><?xml version="1.0" encoding="utf-8"?>
<ds:datastoreItem xmlns:ds="http://schemas.openxmlformats.org/officeDocument/2006/customXml" ds:itemID="{1758E333-997E-4D1A-A144-CC043CFAA6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Table 0</vt:lpstr>
      <vt:lpstr>BUY LONG - FUTURES (2)</vt:lpstr>
      <vt:lpstr>Table 0 (2)</vt:lpstr>
      <vt:lpstr>SPOT JOURNAL</vt:lpstr>
      <vt:lpstr>FUTURES JOURNAL</vt:lpstr>
      <vt:lpstr>Sheet1</vt:lpstr>
      <vt:lpstr>Mode</vt:lpstr>
      <vt:lpstr>MONTH</vt:lpstr>
      <vt:lpstr>'BUY LONG - FUTURES (2)'!PAIRS</vt:lpstr>
      <vt:lpstr>PAIRS</vt:lpstr>
      <vt:lpstr>'BUY LONG - FUTURES (2)'!Print_Area</vt:lpstr>
      <vt:lpstr>'FUTURES JOURNAL'!Print_Area</vt:lpstr>
      <vt:lpstr>Timeframe</vt:lpstr>
      <vt:lpstr>YEAR</vt:lpstr>
    </vt:vector>
  </TitlesOfParts>
  <Company>Griffith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GUStudent</dc:creator>
  <cp:lastModifiedBy>Dell</cp:lastModifiedBy>
  <dcterms:created xsi:type="dcterms:W3CDTF">2021-06-29T14:07:49Z</dcterms:created>
  <dcterms:modified xsi:type="dcterms:W3CDTF">2022-05-16T05:02:21Z</dcterms:modified>
</cp:coreProperties>
</file>